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iana\usuarios\Tesoreria\30 PORTAL TRANSPARENCIA\2024 PORTAL DE TRANSPARENCIA\ENDEUDAMIENTO A 31-12-2023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2" i="1" l="1"/>
  <c r="F62" i="1"/>
  <c r="AH61" i="1"/>
  <c r="AI51" i="1"/>
  <c r="AK50" i="1"/>
  <c r="AH50" i="1"/>
  <c r="AJ50" i="1" s="1"/>
  <c r="AK49" i="1"/>
  <c r="AH49" i="1"/>
  <c r="AJ49" i="1" s="1"/>
  <c r="AK48" i="1"/>
  <c r="AK51" i="1" s="1"/>
  <c r="AH48" i="1"/>
  <c r="AJ48" i="1" s="1"/>
  <c r="AN47" i="1"/>
  <c r="AK47" i="1"/>
  <c r="AH47" i="1"/>
  <c r="AM47" i="1" s="1"/>
  <c r="AK46" i="1"/>
  <c r="AH46" i="1"/>
  <c r="AM46" i="1" s="1"/>
  <c r="AK45" i="1"/>
  <c r="AH45" i="1"/>
  <c r="AM45" i="1" s="1"/>
  <c r="AK44" i="1"/>
  <c r="AJ44" i="1"/>
  <c r="AH44" i="1"/>
  <c r="AM44" i="1" s="1"/>
  <c r="AK43" i="1"/>
  <c r="AJ43" i="1"/>
  <c r="AH43" i="1"/>
  <c r="AM43" i="1" s="1"/>
  <c r="AK42" i="1"/>
  <c r="AJ42" i="1"/>
  <c r="AH42" i="1"/>
  <c r="AM42" i="1" s="1"/>
  <c r="AK41" i="1"/>
  <c r="AJ41" i="1"/>
  <c r="AH41" i="1"/>
  <c r="AM41" i="1" s="1"/>
  <c r="AI36" i="1"/>
  <c r="AM35" i="1"/>
  <c r="AH35" i="1"/>
  <c r="AH34" i="1"/>
  <c r="AM34" i="1" s="1"/>
  <c r="AM33" i="1"/>
  <c r="AH33" i="1"/>
  <c r="AH32" i="1"/>
  <c r="AM32" i="1" s="1"/>
  <c r="AM31" i="1"/>
  <c r="AH31" i="1"/>
  <c r="AH30" i="1"/>
  <c r="AM30" i="1" s="1"/>
  <c r="AM29" i="1"/>
  <c r="AH29" i="1"/>
  <c r="AH28" i="1"/>
  <c r="AM28" i="1" s="1"/>
  <c r="AH27" i="1"/>
  <c r="AM27" i="1" s="1"/>
  <c r="AH26" i="1"/>
  <c r="AM26" i="1" s="1"/>
  <c r="AH25" i="1"/>
  <c r="AM25" i="1" s="1"/>
  <c r="AH24" i="1"/>
  <c r="AM24" i="1" s="1"/>
  <c r="AH23" i="1"/>
  <c r="AM23" i="1" s="1"/>
  <c r="AH22" i="1"/>
  <c r="AM22" i="1" s="1"/>
  <c r="AH21" i="1"/>
  <c r="AM21" i="1" s="1"/>
  <c r="AH20" i="1"/>
  <c r="AM20" i="1" s="1"/>
  <c r="AH19" i="1"/>
  <c r="AM19" i="1" s="1"/>
  <c r="AH18" i="1"/>
  <c r="AM18" i="1" s="1"/>
  <c r="AK17" i="1"/>
  <c r="AH17" i="1"/>
  <c r="AM17" i="1" s="1"/>
  <c r="K15" i="1"/>
  <c r="G15" i="1"/>
  <c r="E15" i="1"/>
  <c r="K34" i="1" s="1"/>
  <c r="K14" i="1"/>
  <c r="K61" i="1" s="1"/>
  <c r="AJ61" i="1" s="1"/>
  <c r="AJ62" i="1" s="1"/>
  <c r="AJ64" i="1" s="1"/>
  <c r="G14" i="1"/>
  <c r="K13" i="1"/>
  <c r="AJ10" i="1"/>
  <c r="AK34" i="1" l="1"/>
  <c r="AJ34" i="1"/>
  <c r="K31" i="1"/>
  <c r="K35" i="1"/>
  <c r="AJ17" i="1"/>
  <c r="K18" i="1"/>
  <c r="K20" i="1"/>
  <c r="K22" i="1"/>
  <c r="K24" i="1"/>
  <c r="K26" i="1"/>
  <c r="K28" i="1"/>
  <c r="K32" i="1"/>
  <c r="AM36" i="1"/>
  <c r="AJ45" i="1"/>
  <c r="AJ51" i="1" s="1"/>
  <c r="AJ46" i="1"/>
  <c r="AJ47" i="1"/>
  <c r="AM48" i="1"/>
  <c r="AM51" i="1" s="1"/>
  <c r="AM49" i="1"/>
  <c r="AM50" i="1"/>
  <c r="AI55" i="1"/>
  <c r="AI66" i="1" s="1"/>
  <c r="K29" i="1"/>
  <c r="K33" i="1"/>
  <c r="K19" i="1"/>
  <c r="K21" i="1"/>
  <c r="K23" i="1"/>
  <c r="K25" i="1"/>
  <c r="K27" i="1"/>
  <c r="K30" i="1"/>
  <c r="AJ32" i="1" l="1"/>
  <c r="AK32" i="1"/>
  <c r="AJ22" i="1"/>
  <c r="AK22" i="1"/>
  <c r="AK35" i="1"/>
  <c r="AJ35" i="1"/>
  <c r="AK30" i="1"/>
  <c r="AJ30" i="1"/>
  <c r="AK21" i="1"/>
  <c r="AJ21" i="1"/>
  <c r="AJ24" i="1"/>
  <c r="AK24" i="1"/>
  <c r="AK27" i="1"/>
  <c r="AJ27" i="1"/>
  <c r="AK25" i="1"/>
  <c r="AJ25" i="1"/>
  <c r="AK33" i="1"/>
  <c r="AJ33" i="1"/>
  <c r="AJ28" i="1"/>
  <c r="AK28" i="1"/>
  <c r="AJ20" i="1"/>
  <c r="AK20" i="1"/>
  <c r="AK31" i="1"/>
  <c r="AJ31" i="1"/>
  <c r="G52" i="1"/>
  <c r="AM53" i="1"/>
  <c r="AK19" i="1"/>
  <c r="AJ19" i="1"/>
  <c r="AK23" i="1"/>
  <c r="AJ23" i="1"/>
  <c r="AK29" i="1"/>
  <c r="AJ29" i="1"/>
  <c r="AJ26" i="1"/>
  <c r="AK26" i="1"/>
  <c r="AJ18" i="1"/>
  <c r="AJ36" i="1" s="1"/>
  <c r="AJ55" i="1" s="1"/>
  <c r="AJ66" i="1" s="1"/>
  <c r="K36" i="1"/>
  <c r="AK18" i="1"/>
  <c r="G38" i="1"/>
  <c r="AK36" i="1" l="1"/>
  <c r="AK53" i="1" s="1"/>
</calcChain>
</file>

<file path=xl/sharedStrings.xml><?xml version="1.0" encoding="utf-8"?>
<sst xmlns="http://schemas.openxmlformats.org/spreadsheetml/2006/main" count="207" uniqueCount="96">
  <si>
    <t>hoja ok</t>
  </si>
  <si>
    <t>ANUALIDAD TEÓRICA A 31/12/2023</t>
  </si>
  <si>
    <t xml:space="preserve"> </t>
  </si>
  <si>
    <t xml:space="preserve">EXCMO AYUNTAMIENTO DE CORDOBA </t>
  </si>
  <si>
    <t>CAPITAL VIVO A 31/12/2023</t>
  </si>
  <si>
    <t xml:space="preserve">RELACIÓN DE OPERACIONES FINANCIERAS A MEDIO Y LARGO PLAZO: VIGENTES,   AVALADAS </t>
  </si>
  <si>
    <t>A 31 DE DICIEMBRE DE 2023</t>
  </si>
  <si>
    <t>EXPTE HELP; 2024/27315</t>
  </si>
  <si>
    <t>Euribor 6 meses</t>
  </si>
  <si>
    <t>Tipo CECA 3 meses</t>
  </si>
  <si>
    <t>Euribor 1 año</t>
  </si>
  <si>
    <t>Euribor Trimestral:</t>
  </si>
  <si>
    <t>Mibor 90 dias .</t>
  </si>
  <si>
    <t>Mibor 1 año :</t>
  </si>
  <si>
    <t>VARIABLE</t>
  </si>
  <si>
    <t>PERIOD.</t>
  </si>
  <si>
    <t xml:space="preserve"> PLAZO AÑOS</t>
  </si>
  <si>
    <t>PER.</t>
  </si>
  <si>
    <t>CAPITAL VIVO</t>
  </si>
  <si>
    <t>ANUAL.TEORICA</t>
  </si>
  <si>
    <t>NUMPRE</t>
  </si>
  <si>
    <t>ENTIDAD</t>
  </si>
  <si>
    <t>FINALIDAD</t>
  </si>
  <si>
    <t>IMPORTE</t>
  </si>
  <si>
    <t>F_CONTRATO</t>
  </si>
  <si>
    <t>F_FORMAL</t>
  </si>
  <si>
    <t>F_TERMINO</t>
  </si>
  <si>
    <t>TIPO INT.</t>
  </si>
  <si>
    <t>DIFERENCIAL</t>
  </si>
  <si>
    <t>REFERENCIA</t>
  </si>
  <si>
    <t>REV. T.I.</t>
  </si>
  <si>
    <t>AMORT.</t>
  </si>
  <si>
    <t>CAR.</t>
  </si>
  <si>
    <t>AÑOS</t>
  </si>
  <si>
    <t xml:space="preserve"> AMORT.</t>
  </si>
  <si>
    <t>PLAZO PTE</t>
  </si>
  <si>
    <t>CAL.CAP.VIVO</t>
  </si>
  <si>
    <t>TIPO MEDIO DEUDA EN %</t>
  </si>
  <si>
    <t>VENCITO. MEDIO EN AÑOS</t>
  </si>
  <si>
    <t>GED JESSICA FIDAE S.L.</t>
  </si>
  <si>
    <t xml:space="preserve">PROYECTO EFICIENCIA ENERGETICA </t>
  </si>
  <si>
    <t>----</t>
  </si>
  <si>
    <t>CAJA RURAL DEL SUR</t>
  </si>
  <si>
    <t>INVERSIONES 2016</t>
  </si>
  <si>
    <t>EURIBOR TRIM.</t>
  </si>
  <si>
    <t>BBVA</t>
  </si>
  <si>
    <t>INVERSIONES 2018</t>
  </si>
  <si>
    <t>REFINANCIACION 2016</t>
  </si>
  <si>
    <t>CAJA RURAL DE JAEN</t>
  </si>
  <si>
    <t>BBK CAJASUR</t>
  </si>
  <si>
    <t>INVERSIONES 2017</t>
  </si>
  <si>
    <t>CAJASUR</t>
  </si>
  <si>
    <t>INVERSIONES 2019</t>
  </si>
  <si>
    <t>BANCO SABADELL</t>
  </si>
  <si>
    <t>EURO CAJA RURAL</t>
  </si>
  <si>
    <t>INVERSIONES 2020</t>
  </si>
  <si>
    <t>EURIB. TRIM</t>
  </si>
  <si>
    <t xml:space="preserve">CAJASUR </t>
  </si>
  <si>
    <t>REFINANCIACION 2013</t>
  </si>
  <si>
    <t>EUR.ANUAL</t>
  </si>
  <si>
    <t>GENERAL DE GRANADA</t>
  </si>
  <si>
    <t>INVERSIONES MPALES 2010</t>
  </si>
  <si>
    <t>856310155-4</t>
  </si>
  <si>
    <t>INVERSIONES MPLES 2021</t>
  </si>
  <si>
    <t>EURIB TRIM</t>
  </si>
  <si>
    <t>2103 0818 16 0530000071</t>
  </si>
  <si>
    <t>UNICAJA</t>
  </si>
  <si>
    <t>INVERSIONES MPLES 2022</t>
  </si>
  <si>
    <t>CAJA RURAL DE GRANADA</t>
  </si>
  <si>
    <t>3058/3402/39/1649007633</t>
  </si>
  <si>
    <t>CAJAMAR</t>
  </si>
  <si>
    <t>INVERSIONES MPLES 2023</t>
  </si>
  <si>
    <t>CAPITAL VIVO  OPER. A TIPO VBLE</t>
  </si>
  <si>
    <t>PORCENTAJE CAPITAL VIVO A TIPO VARIABLE RESPECTO CAPITAL VIVO TOTAL</t>
  </si>
  <si>
    <t>REFINANCIACION BBVA 2010</t>
  </si>
  <si>
    <t>FIJO</t>
  </si>
  <si>
    <t>BARRERA</t>
  </si>
  <si>
    <t>INVERSIONES MPALES 2020</t>
  </si>
  <si>
    <t>BANCO BILBAO - VIZCAYA</t>
  </si>
  <si>
    <t>INVER. Y TRANSFERENC. PPTO 2009</t>
  </si>
  <si>
    <t>INVERSIONES MPALES 2021</t>
  </si>
  <si>
    <t>BANCO SANTANDER</t>
  </si>
  <si>
    <t>INVERSIONES MPALES 2023</t>
  </si>
  <si>
    <t>CAPITAL VIVO  OPER. A TIPO FIJO</t>
  </si>
  <si>
    <t>PORCENTAJE CAPITAL VIVO A TIPO FIJO RESPECTO CAPITAL VIVO TOTAL</t>
  </si>
  <si>
    <t>%</t>
  </si>
  <si>
    <t>TOTAL CAPITAL VIVO</t>
  </si>
  <si>
    <t>OPERACIONES AVALADAS</t>
  </si>
  <si>
    <t>S.MERCAN. /OO.AA</t>
  </si>
  <si>
    <t>DIFER.</t>
  </si>
  <si>
    <t>PLAZO</t>
  </si>
  <si>
    <t>CAP. VIVO</t>
  </si>
  <si>
    <t>VIMCORSA</t>
  </si>
  <si>
    <t>TOTAL OPERACIONES AVALADAS</t>
  </si>
  <si>
    <t>TOTAL CAPITAL VIVO A 31/12/2023</t>
  </si>
  <si>
    <t>TOTAL ANUALIDAD TEORICA DE AMORTIZACION CONFORME ART. 53,1 del RD. LEG. 2/2004  REGULADORA DE HACIENDAS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</si>
</sst>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\ _€_-;\-* #,##0\ _€_-;_-* &quot;-&quot;\ _€_-;_-@_-"/>
    <numFmt numFmtId="164" formatCode="dd\-mm\-yy"/>
    <numFmt numFmtId="165" formatCode="0.000"/>
    <numFmt numFmtId="166" formatCode="0.0"/>
    <numFmt numFmtId="167" formatCode="dd\-mm\-yy;@"/>
    <numFmt numFmtId="168" formatCode="mm/dd/yyyy"/>
    <numFmt numFmtId="169" formatCode="d\-m\-yyyy"/>
    <numFmt numFmtId="170" formatCode="#,##0.000"/>
    <numFmt numFmtId="171" formatCode="0.0000"/>
    <numFmt numFmtId="172" formatCode="0.00\ %"/>
    <numFmt numFmtId="173" formatCode="mm/dd/yy"/>
    <numFmt numFmtId="174" formatCode="#,##0.0000"/>
    <numFmt numFmtId="175" formatCode="0.000%"/>
    <numFmt numFmtId="176" formatCode="mm/yy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u/>
      <sz val="16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indexed="25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14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G Omega"/>
      <family val="2"/>
    </font>
    <font>
      <b/>
      <sz val="11"/>
      <name val="CG Omega"/>
      <family val="2"/>
    </font>
    <font>
      <b/>
      <sz val="11"/>
      <color indexed="8"/>
      <name val="Arial"/>
      <family val="2"/>
    </font>
    <font>
      <sz val="11"/>
      <name val="CG Omega"/>
      <family val="2"/>
    </font>
    <font>
      <sz val="12"/>
      <name val="CG Omega"/>
      <family val="2"/>
    </font>
    <font>
      <b/>
      <sz val="16"/>
      <name val="CG Omega"/>
      <family val="2"/>
    </font>
    <font>
      <b/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41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9" fillId="0" borderId="0"/>
  </cellStyleXfs>
  <cellXfs count="251">
    <xf numFmtId="0" fontId="0" fillId="0" borderId="0" xfId="0"/>
    <xf numFmtId="2" fontId="0" fillId="0" borderId="0" xfId="0" applyNumberForma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/>
    <xf numFmtId="4" fontId="0" fillId="0" borderId="0" xfId="0" applyNumberFormat="1" applyFont="1"/>
    <xf numFmtId="164" fontId="0" fillId="0" borderId="0" xfId="0" applyNumberFormat="1"/>
    <xf numFmtId="165" fontId="2" fillId="0" borderId="0" xfId="0" applyNumberFormat="1" applyFont="1"/>
    <xf numFmtId="4" fontId="0" fillId="0" borderId="0" xfId="0" applyNumberFormat="1" applyFont="1" applyAlignment="1"/>
    <xf numFmtId="165" fontId="0" fillId="0" borderId="0" xfId="0" applyNumberFormat="1" applyAlignment="1">
      <alignment horizontal="center"/>
    </xf>
    <xf numFmtId="4" fontId="3" fillId="2" borderId="0" xfId="0" applyNumberFormat="1" applyFont="1" applyFill="1"/>
    <xf numFmtId="3" fontId="0" fillId="0" borderId="0" xfId="0" applyNumberFormat="1"/>
    <xf numFmtId="1" fontId="3" fillId="0" borderId="0" xfId="0" applyNumberFormat="1" applyFon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 applyAlignment="1">
      <alignment horizontal="center"/>
    </xf>
    <xf numFmtId="2" fontId="0" fillId="0" borderId="0" xfId="0" applyNumberFormat="1" applyFont="1"/>
    <xf numFmtId="4" fontId="3" fillId="0" borderId="0" xfId="0" applyNumberFormat="1" applyFont="1"/>
    <xf numFmtId="3" fontId="0" fillId="0" borderId="0" xfId="0" applyNumberFormat="1" applyFont="1"/>
    <xf numFmtId="0" fontId="4" fillId="0" borderId="0" xfId="0" applyFont="1"/>
    <xf numFmtId="1" fontId="0" fillId="0" borderId="0" xfId="0" applyNumberFormat="1"/>
    <xf numFmtId="4" fontId="5" fillId="0" borderId="0" xfId="0" applyNumberFormat="1" applyFont="1"/>
    <xf numFmtId="2" fontId="5" fillId="0" borderId="0" xfId="0" applyNumberFormat="1" applyFont="1"/>
    <xf numFmtId="4" fontId="6" fillId="0" borderId="0" xfId="0" applyNumberFormat="1" applyFont="1"/>
    <xf numFmtId="1" fontId="7" fillId="0" borderId="0" xfId="0" applyNumberFormat="1" applyFont="1"/>
    <xf numFmtId="0" fontId="8" fillId="0" borderId="0" xfId="0" applyFont="1"/>
    <xf numFmtId="1" fontId="9" fillId="0" borderId="0" xfId="0" applyNumberFormat="1" applyFont="1"/>
    <xf numFmtId="1" fontId="10" fillId="0" borderId="0" xfId="0" applyNumberFormat="1" applyFont="1" applyBorder="1" applyAlignment="1">
      <alignment horizontal="left"/>
    </xf>
    <xf numFmtId="1" fontId="10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2" fillId="0" borderId="0" xfId="0" applyFont="1"/>
    <xf numFmtId="167" fontId="11" fillId="0" borderId="0" xfId="0" applyNumberFormat="1" applyFont="1"/>
    <xf numFmtId="1" fontId="10" fillId="0" borderId="0" xfId="0" applyNumberFormat="1" applyFont="1" applyAlignment="1">
      <alignment horizontal="left"/>
    </xf>
    <xf numFmtId="1" fontId="10" fillId="0" borderId="0" xfId="0" applyNumberFormat="1" applyFont="1" applyAlignment="1"/>
    <xf numFmtId="4" fontId="10" fillId="0" borderId="0" xfId="0" applyNumberFormat="1" applyFont="1" applyAlignment="1"/>
    <xf numFmtId="1" fontId="12" fillId="0" borderId="0" xfId="0" applyNumberFormat="1" applyFont="1" applyAlignment="1"/>
    <xf numFmtId="165" fontId="13" fillId="0" borderId="0" xfId="0" applyNumberFormat="1" applyFont="1" applyAlignment="1"/>
    <xf numFmtId="1" fontId="10" fillId="0" borderId="0" xfId="0" applyNumberFormat="1" applyFont="1" applyAlignment="1">
      <alignment horizontal="center"/>
    </xf>
    <xf numFmtId="0" fontId="14" fillId="0" borderId="0" xfId="3" applyFill="1"/>
    <xf numFmtId="4" fontId="10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left"/>
    </xf>
    <xf numFmtId="165" fontId="3" fillId="0" borderId="0" xfId="0" applyNumberFormat="1" applyFont="1"/>
    <xf numFmtId="1" fontId="0" fillId="0" borderId="0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right"/>
    </xf>
    <xf numFmtId="164" fontId="3" fillId="0" borderId="0" xfId="0" applyNumberFormat="1" applyFont="1"/>
    <xf numFmtId="164" fontId="16" fillId="0" borderId="0" xfId="0" applyNumberFormat="1" applyFont="1"/>
    <xf numFmtId="1" fontId="16" fillId="0" borderId="0" xfId="0" applyNumberFormat="1" applyFont="1" applyAlignment="1">
      <alignment horizontal="right"/>
    </xf>
    <xf numFmtId="165" fontId="16" fillId="0" borderId="0" xfId="0" applyNumberFormat="1" applyFont="1" applyAlignment="1">
      <alignment horizontal="left"/>
    </xf>
    <xf numFmtId="165" fontId="0" fillId="0" borderId="0" xfId="2" applyNumberFormat="1" applyFont="1" applyFill="1" applyBorder="1" applyAlignment="1" applyProtection="1"/>
    <xf numFmtId="165" fontId="5" fillId="0" borderId="0" xfId="2" applyNumberFormat="1" applyFont="1" applyFill="1" applyBorder="1" applyAlignment="1" applyProtection="1"/>
    <xf numFmtId="4" fontId="0" fillId="0" borderId="1" xfId="0" applyNumberFormat="1" applyFont="1" applyBorder="1" applyAlignment="1"/>
    <xf numFmtId="4" fontId="0" fillId="0" borderId="2" xfId="0" applyNumberFormat="1" applyFont="1" applyBorder="1"/>
    <xf numFmtId="165" fontId="0" fillId="0" borderId="3" xfId="0" applyNumberFormat="1" applyFont="1" applyBorder="1" applyAlignment="1">
      <alignment horizontal="center"/>
    </xf>
    <xf numFmtId="4" fontId="0" fillId="0" borderId="0" xfId="0" applyNumberFormat="1" applyFont="1" applyAlignment="1">
      <alignment horizontal="center"/>
    </xf>
    <xf numFmtId="3" fontId="0" fillId="0" borderId="4" xfId="0" applyNumberFormat="1" applyFont="1" applyBorder="1"/>
    <xf numFmtId="2" fontId="4" fillId="0" borderId="0" xfId="0" applyNumberFormat="1" applyFont="1"/>
    <xf numFmtId="1" fontId="0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center"/>
    </xf>
    <xf numFmtId="1" fontId="0" fillId="0" borderId="2" xfId="0" applyNumberFormat="1" applyFont="1" applyBorder="1"/>
    <xf numFmtId="0" fontId="0" fillId="0" borderId="2" xfId="0" applyFont="1" applyBorder="1"/>
    <xf numFmtId="164" fontId="0" fillId="0" borderId="2" xfId="0" applyNumberFormat="1" applyFont="1" applyBorder="1"/>
    <xf numFmtId="4" fontId="0" fillId="0" borderId="0" xfId="0" applyNumberFormat="1" applyFont="1" applyBorder="1"/>
    <xf numFmtId="165" fontId="2" fillId="0" borderId="5" xfId="0" applyNumberFormat="1" applyFont="1" applyBorder="1" applyAlignment="1">
      <alignment horizontal="justify"/>
    </xf>
    <xf numFmtId="4" fontId="0" fillId="0" borderId="6" xfId="0" applyNumberFormat="1" applyFont="1" applyBorder="1" applyAlignment="1"/>
    <xf numFmtId="4" fontId="0" fillId="0" borderId="5" xfId="0" applyNumberFormat="1" applyFont="1" applyBorder="1" applyAlignment="1">
      <alignment horizontal="justify"/>
    </xf>
    <xf numFmtId="165" fontId="0" fillId="0" borderId="7" xfId="0" applyNumberFormat="1" applyFont="1" applyBorder="1" applyAlignment="1">
      <alignment horizontal="center"/>
    </xf>
    <xf numFmtId="2" fontId="0" fillId="0" borderId="2" xfId="0" applyNumberFormat="1" applyFont="1" applyBorder="1"/>
    <xf numFmtId="2" fontId="0" fillId="0" borderId="2" xfId="0" applyNumberFormat="1" applyFont="1" applyBorder="1" applyAlignment="1">
      <alignment horizontal="justify"/>
    </xf>
    <xf numFmtId="167" fontId="17" fillId="0" borderId="2" xfId="0" applyNumberFormat="1" applyFont="1" applyBorder="1" applyAlignment="1">
      <alignment horizontal="center"/>
    </xf>
    <xf numFmtId="3" fontId="0" fillId="0" borderId="8" xfId="0" applyNumberFormat="1" applyFont="1" applyBorder="1"/>
    <xf numFmtId="3" fontId="0" fillId="0" borderId="9" xfId="0" applyNumberFormat="1" applyFont="1" applyBorder="1" applyAlignment="1">
      <alignment horizontal="justify"/>
    </xf>
    <xf numFmtId="3" fontId="0" fillId="0" borderId="0" xfId="0" applyNumberFormat="1" applyFont="1" applyBorder="1" applyAlignment="1">
      <alignment horizontal="justify"/>
    </xf>
    <xf numFmtId="166" fontId="4" fillId="0" borderId="0" xfId="0" applyNumberFormat="1" applyFont="1"/>
    <xf numFmtId="0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168" fontId="2" fillId="0" borderId="0" xfId="0" applyNumberFormat="1" applyFont="1"/>
    <xf numFmtId="167" fontId="2" fillId="0" borderId="0" xfId="0" applyNumberFormat="1" applyFont="1" applyAlignment="1">
      <alignment horizontal="right"/>
    </xf>
    <xf numFmtId="0" fontId="2" fillId="0" borderId="0" xfId="0" applyNumberFormat="1" applyFont="1"/>
    <xf numFmtId="165" fontId="2" fillId="3" borderId="0" xfId="0" applyNumberFormat="1" applyFont="1" applyFill="1"/>
    <xf numFmtId="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center"/>
    </xf>
    <xf numFmtId="2" fontId="2" fillId="0" borderId="0" xfId="0" applyNumberFormat="1" applyFont="1"/>
    <xf numFmtId="4" fontId="18" fillId="0" borderId="0" xfId="0" applyNumberFormat="1" applyFont="1" applyFill="1" applyAlignment="1"/>
    <xf numFmtId="3" fontId="2" fillId="0" borderId="0" xfId="0" applyNumberFormat="1" applyFont="1"/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4" fontId="2" fillId="0" borderId="0" xfId="0" applyNumberFormat="1" applyFont="1" applyAlignment="1"/>
    <xf numFmtId="4" fontId="18" fillId="0" borderId="0" xfId="1" applyNumberFormat="1" applyFont="1" applyFill="1" applyBorder="1" applyAlignment="1" applyProtection="1"/>
    <xf numFmtId="166" fontId="0" fillId="0" borderId="0" xfId="0" applyNumberFormat="1" applyFont="1"/>
    <xf numFmtId="169" fontId="2" fillId="0" borderId="0" xfId="4" applyNumberFormat="1" applyFont="1" applyBorder="1" applyAlignment="1"/>
    <xf numFmtId="165" fontId="2" fillId="3" borderId="0" xfId="0" applyNumberFormat="1" applyFont="1" applyFill="1" applyAlignment="1">
      <alignment horizontal="right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/>
    <xf numFmtId="4" fontId="2" fillId="0" borderId="0" xfId="0" applyNumberFormat="1" applyFont="1" applyBorder="1"/>
    <xf numFmtId="167" fontId="2" fillId="0" borderId="0" xfId="0" applyNumberFormat="1" applyFont="1" applyBorder="1" applyAlignment="1">
      <alignment horizontal="right"/>
    </xf>
    <xf numFmtId="165" fontId="2" fillId="3" borderId="0" xfId="0" applyNumberFormat="1" applyFont="1" applyFill="1" applyBorder="1"/>
    <xf numFmtId="4" fontId="2" fillId="0" borderId="0" xfId="0" applyNumberFormat="1" applyFont="1" applyBorder="1" applyAlignment="1"/>
    <xf numFmtId="165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/>
    <xf numFmtId="4" fontId="20" fillId="0" borderId="0" xfId="1" applyNumberFormat="1" applyFont="1" applyFill="1" applyBorder="1" applyAlignment="1" applyProtection="1"/>
    <xf numFmtId="3" fontId="2" fillId="0" borderId="0" xfId="0" applyNumberFormat="1" applyFont="1" applyBorder="1"/>
    <xf numFmtId="1" fontId="2" fillId="0" borderId="0" xfId="0" applyNumberFormat="1" applyFont="1" applyBorder="1" applyAlignment="1">
      <alignment horizontal="right"/>
    </xf>
    <xf numFmtId="164" fontId="2" fillId="0" borderId="0" xfId="0" applyNumberFormat="1" applyFont="1"/>
    <xf numFmtId="1" fontId="3" fillId="0" borderId="0" xfId="0" applyNumberFormat="1" applyFont="1" applyBorder="1" applyAlignment="1">
      <alignment horizontal="center"/>
    </xf>
    <xf numFmtId="14" fontId="2" fillId="0" borderId="0" xfId="0" applyNumberFormat="1" applyFont="1"/>
    <xf numFmtId="167" fontId="2" fillId="0" borderId="0" xfId="0" applyNumberFormat="1" applyFont="1"/>
    <xf numFmtId="1" fontId="13" fillId="0" borderId="0" xfId="0" applyNumberFormat="1" applyFont="1" applyAlignment="1">
      <alignment horizontal="left"/>
    </xf>
    <xf numFmtId="41" fontId="21" fillId="0" borderId="0" xfId="1" applyFont="1" applyFill="1" applyBorder="1" applyAlignment="1" applyProtection="1">
      <alignment horizontal="center"/>
    </xf>
    <xf numFmtId="1" fontId="13" fillId="0" borderId="0" xfId="0" applyNumberFormat="1" applyFont="1"/>
    <xf numFmtId="168" fontId="13" fillId="0" borderId="0" xfId="0" applyNumberFormat="1" applyFont="1"/>
    <xf numFmtId="164" fontId="13" fillId="0" borderId="0" xfId="0" applyNumberFormat="1" applyFont="1" applyAlignment="1">
      <alignment horizontal="right"/>
    </xf>
    <xf numFmtId="170" fontId="13" fillId="0" borderId="0" xfId="0" applyNumberFormat="1" applyFont="1"/>
    <xf numFmtId="165" fontId="13" fillId="0" borderId="0" xfId="0" applyNumberFormat="1" applyFont="1"/>
    <xf numFmtId="171" fontId="13" fillId="0" borderId="0" xfId="0" applyNumberFormat="1" applyFont="1" applyAlignment="1"/>
    <xf numFmtId="171" fontId="13" fillId="0" borderId="0" xfId="0" applyNumberFormat="1" applyFont="1"/>
    <xf numFmtId="165" fontId="13" fillId="0" borderId="0" xfId="0" applyNumberFormat="1" applyFont="1" applyAlignment="1">
      <alignment horizontal="center"/>
    </xf>
    <xf numFmtId="4" fontId="13" fillId="0" borderId="0" xfId="0" applyNumberFormat="1" applyFont="1"/>
    <xf numFmtId="2" fontId="13" fillId="0" borderId="0" xfId="0" applyNumberFormat="1" applyFont="1"/>
    <xf numFmtId="4" fontId="22" fillId="0" borderId="0" xfId="1" applyNumberFormat="1" applyFont="1" applyFill="1" applyBorder="1" applyAlignment="1" applyProtection="1"/>
    <xf numFmtId="1" fontId="4" fillId="0" borderId="0" xfId="0" applyNumberFormat="1" applyFont="1"/>
    <xf numFmtId="4" fontId="4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/>
    </xf>
    <xf numFmtId="1" fontId="2" fillId="0" borderId="0" xfId="0" applyNumberFormat="1" applyFont="1" applyAlignment="1">
      <alignment horizontal="left"/>
    </xf>
    <xf numFmtId="41" fontId="23" fillId="0" borderId="0" xfId="1" applyFont="1" applyFill="1" applyBorder="1" applyAlignment="1" applyProtection="1">
      <alignment horizontal="center"/>
    </xf>
    <xf numFmtId="1" fontId="13" fillId="0" borderId="10" xfId="0" applyNumberFormat="1" applyFont="1" applyBorder="1"/>
    <xf numFmtId="1" fontId="2" fillId="0" borderId="11" xfId="0" applyNumberFormat="1" applyFont="1" applyBorder="1"/>
    <xf numFmtId="4" fontId="2" fillId="0" borderId="11" xfId="0" applyNumberFormat="1" applyFont="1" applyBorder="1"/>
    <xf numFmtId="172" fontId="13" fillId="0" borderId="12" xfId="0" applyNumberFormat="1" applyFont="1" applyBorder="1"/>
    <xf numFmtId="164" fontId="2" fillId="0" borderId="0" xfId="0" applyNumberFormat="1" applyFont="1" applyAlignment="1">
      <alignment horizontal="right"/>
    </xf>
    <xf numFmtId="171" fontId="2" fillId="0" borderId="0" xfId="0" applyNumberFormat="1" applyFont="1" applyAlignment="1"/>
    <xf numFmtId="171" fontId="2" fillId="0" borderId="0" xfId="0" applyNumberFormat="1" applyFont="1"/>
    <xf numFmtId="1" fontId="13" fillId="0" borderId="0" xfId="0" applyNumberFormat="1" applyFont="1" applyBorder="1"/>
    <xf numFmtId="172" fontId="13" fillId="0" borderId="0" xfId="0" applyNumberFormat="1" applyFont="1"/>
    <xf numFmtId="4" fontId="18" fillId="0" borderId="0" xfId="0" applyNumberFormat="1" applyFont="1"/>
    <xf numFmtId="3" fontId="2" fillId="0" borderId="4" xfId="0" applyNumberFormat="1" applyFont="1" applyBorder="1"/>
    <xf numFmtId="1" fontId="2" fillId="0" borderId="2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/>
    <xf numFmtId="4" fontId="2" fillId="0" borderId="2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4" fontId="2" fillId="0" borderId="6" xfId="0" applyNumberFormat="1" applyFont="1" applyBorder="1" applyAlignment="1"/>
    <xf numFmtId="4" fontId="2" fillId="0" borderId="5" xfId="0" applyNumberFormat="1" applyFont="1" applyBorder="1" applyAlignment="1">
      <alignment horizontal="justify"/>
    </xf>
    <xf numFmtId="165" fontId="2" fillId="0" borderId="7" xfId="0" applyNumberFormat="1" applyFont="1" applyBorder="1" applyAlignment="1">
      <alignment horizontal="center"/>
    </xf>
    <xf numFmtId="2" fontId="2" fillId="0" borderId="2" xfId="0" applyNumberFormat="1" applyFont="1" applyBorder="1"/>
    <xf numFmtId="2" fontId="2" fillId="0" borderId="2" xfId="0" applyNumberFormat="1" applyFont="1" applyBorder="1" applyAlignment="1">
      <alignment horizontal="justify"/>
    </xf>
    <xf numFmtId="167" fontId="22" fillId="0" borderId="2" xfId="0" applyNumberFormat="1" applyFont="1" applyBorder="1" applyAlignment="1">
      <alignment horizontal="center"/>
    </xf>
    <xf numFmtId="3" fontId="2" fillId="0" borderId="8" xfId="0" applyNumberFormat="1" applyFont="1" applyBorder="1"/>
    <xf numFmtId="3" fontId="2" fillId="0" borderId="9" xfId="0" applyNumberFormat="1" applyFont="1" applyBorder="1" applyAlignment="1">
      <alignment horizontal="justify"/>
    </xf>
    <xf numFmtId="3" fontId="2" fillId="0" borderId="0" xfId="0" applyNumberFormat="1" applyFont="1" applyBorder="1" applyAlignment="1">
      <alignment horizontal="justify"/>
    </xf>
    <xf numFmtId="4" fontId="2" fillId="3" borderId="0" xfId="0" applyNumberFormat="1" applyFont="1" applyFill="1"/>
    <xf numFmtId="4" fontId="2" fillId="0" borderId="0" xfId="0" applyNumberFormat="1" applyFont="1" applyFill="1"/>
    <xf numFmtId="4" fontId="2" fillId="0" borderId="0" xfId="0" applyNumberFormat="1" applyFont="1" applyAlignment="1">
      <alignment horizontal="justify"/>
    </xf>
    <xf numFmtId="1" fontId="2" fillId="0" borderId="0" xfId="0" applyNumberFormat="1" applyFont="1" applyBorder="1" applyAlignment="1">
      <alignment horizontal="left"/>
    </xf>
    <xf numFmtId="173" fontId="2" fillId="0" borderId="0" xfId="0" applyNumberFormat="1" applyFont="1" applyAlignment="1">
      <alignment horizontal="right"/>
    </xf>
    <xf numFmtId="49" fontId="13" fillId="0" borderId="0" xfId="0" applyNumberFormat="1" applyFont="1" applyAlignment="1">
      <alignment horizontal="left"/>
    </xf>
    <xf numFmtId="4" fontId="21" fillId="0" borderId="0" xfId="1" applyNumberFormat="1" applyFont="1" applyFill="1" applyBorder="1" applyAlignment="1" applyProtection="1"/>
    <xf numFmtId="0" fontId="10" fillId="0" borderId="0" xfId="0" applyFont="1" applyAlignment="1">
      <alignment horizontal="center"/>
    </xf>
    <xf numFmtId="4" fontId="23" fillId="0" borderId="0" xfId="1" applyNumberFormat="1" applyFont="1" applyFill="1" applyBorder="1" applyAlignment="1" applyProtection="1"/>
    <xf numFmtId="2" fontId="2" fillId="0" borderId="0" xfId="0" applyNumberFormat="1" applyFont="1" applyAlignment="1"/>
    <xf numFmtId="174" fontId="13" fillId="0" borderId="0" xfId="0" applyNumberFormat="1" applyFont="1"/>
    <xf numFmtId="3" fontId="2" fillId="0" borderId="0" xfId="1" applyNumberFormat="1" applyFont="1" applyFill="1" applyBorder="1" applyAlignment="1" applyProtection="1"/>
    <xf numFmtId="4" fontId="2" fillId="0" borderId="0" xfId="1" applyNumberFormat="1" applyFont="1" applyFill="1" applyBorder="1" applyAlignment="1" applyProtection="1"/>
    <xf numFmtId="4" fontId="21" fillId="4" borderId="13" xfId="1" applyNumberFormat="1" applyFont="1" applyFill="1" applyBorder="1" applyAlignment="1" applyProtection="1"/>
    <xf numFmtId="170" fontId="23" fillId="0" borderId="0" xfId="1" applyNumberFormat="1" applyFont="1" applyFill="1" applyBorder="1" applyAlignment="1" applyProtection="1"/>
    <xf numFmtId="1" fontId="22" fillId="0" borderId="14" xfId="0" applyNumberFormat="1" applyFont="1" applyBorder="1" applyAlignment="1">
      <alignment horizontal="left" vertical="top"/>
    </xf>
    <xf numFmtId="1" fontId="22" fillId="0" borderId="15" xfId="0" applyNumberFormat="1" applyFont="1" applyBorder="1" applyAlignment="1">
      <alignment horizontal="center"/>
    </xf>
    <xf numFmtId="0" fontId="2" fillId="0" borderId="0" xfId="0" applyFont="1" applyAlignment="1"/>
    <xf numFmtId="175" fontId="2" fillId="0" borderId="0" xfId="2" applyNumberFormat="1" applyFont="1" applyFill="1" applyBorder="1" applyAlignment="1" applyProtection="1"/>
    <xf numFmtId="4" fontId="13" fillId="0" borderId="0" xfId="0" applyNumberFormat="1" applyFont="1" applyAlignment="1">
      <alignment horizontal="center"/>
    </xf>
    <xf numFmtId="3" fontId="13" fillId="0" borderId="16" xfId="0" applyNumberFormat="1" applyFont="1" applyBorder="1"/>
    <xf numFmtId="3" fontId="13" fillId="0" borderId="0" xfId="0" applyNumberFormat="1" applyFont="1" applyBorder="1"/>
    <xf numFmtId="2" fontId="4" fillId="0" borderId="0" xfId="0" applyNumberFormat="1" applyFont="1" applyFill="1"/>
    <xf numFmtId="1" fontId="13" fillId="0" borderId="17" xfId="0" applyNumberFormat="1" applyFont="1" applyFill="1" applyBorder="1" applyAlignment="1">
      <alignment horizontal="left"/>
    </xf>
    <xf numFmtId="1" fontId="13" fillId="0" borderId="18" xfId="0" applyNumberFormat="1" applyFont="1" applyFill="1" applyBorder="1" applyAlignment="1">
      <alignment horizontal="center"/>
    </xf>
    <xf numFmtId="1" fontId="13" fillId="0" borderId="18" xfId="0" applyNumberFormat="1" applyFont="1" applyFill="1" applyBorder="1"/>
    <xf numFmtId="4" fontId="13" fillId="0" borderId="18" xfId="0" applyNumberFormat="1" applyFont="1" applyFill="1" applyBorder="1"/>
    <xf numFmtId="0" fontId="13" fillId="0" borderId="18" xfId="0" applyFont="1" applyFill="1" applyBorder="1"/>
    <xf numFmtId="164" fontId="13" fillId="0" borderId="18" xfId="0" applyNumberFormat="1" applyFont="1" applyFill="1" applyBorder="1"/>
    <xf numFmtId="165" fontId="13" fillId="0" borderId="18" xfId="0" applyNumberFormat="1" applyFont="1" applyFill="1" applyBorder="1"/>
    <xf numFmtId="4" fontId="13" fillId="0" borderId="18" xfId="0" applyNumberFormat="1" applyFont="1" applyFill="1" applyBorder="1" applyAlignment="1"/>
    <xf numFmtId="165" fontId="13" fillId="0" borderId="18" xfId="0" applyNumberFormat="1" applyFont="1" applyFill="1" applyBorder="1" applyAlignment="1">
      <alignment horizontal="center"/>
    </xf>
    <xf numFmtId="2" fontId="13" fillId="0" borderId="18" xfId="0" applyNumberFormat="1" applyFont="1" applyFill="1" applyBorder="1"/>
    <xf numFmtId="167" fontId="23" fillId="0" borderId="19" xfId="1" applyNumberFormat="1" applyFont="1" applyFill="1" applyBorder="1" applyAlignment="1" applyProtection="1">
      <alignment horizontal="center"/>
    </xf>
    <xf numFmtId="3" fontId="13" fillId="0" borderId="20" xfId="0" applyNumberFormat="1" applyFont="1" applyFill="1" applyBorder="1"/>
    <xf numFmtId="3" fontId="13" fillId="0" borderId="0" xfId="0" applyNumberFormat="1" applyFont="1" applyFill="1" applyBorder="1"/>
    <xf numFmtId="1" fontId="10" fillId="0" borderId="0" xfId="0" applyNumberFormat="1" applyFont="1" applyFill="1" applyAlignment="1">
      <alignment horizontal="center"/>
    </xf>
    <xf numFmtId="166" fontId="4" fillId="0" borderId="0" xfId="0" applyNumberFormat="1" applyFont="1" applyFill="1"/>
    <xf numFmtId="0" fontId="4" fillId="0" borderId="0" xfId="0" applyFont="1" applyFill="1"/>
    <xf numFmtId="2" fontId="0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14" fontId="2" fillId="0" borderId="0" xfId="0" applyNumberFormat="1" applyFont="1" applyBorder="1"/>
    <xf numFmtId="176" fontId="2" fillId="0" borderId="0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4" fontId="2" fillId="0" borderId="0" xfId="0" applyNumberFormat="1" applyFont="1" applyBorder="1" applyAlignment="1">
      <alignment horizontal="justify"/>
    </xf>
    <xf numFmtId="3" fontId="2" fillId="0" borderId="0" xfId="0" applyNumberFormat="1" applyFont="1" applyFill="1" applyBorder="1"/>
    <xf numFmtId="3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/>
    <xf numFmtId="0" fontId="0" fillId="0" borderId="0" xfId="0" applyFont="1" applyFill="1" applyBorder="1"/>
    <xf numFmtId="4" fontId="0" fillId="0" borderId="0" xfId="0" applyNumberFormat="1" applyFont="1" applyAlignment="1">
      <alignment horizontal="justify"/>
    </xf>
    <xf numFmtId="2" fontId="0" fillId="0" borderId="0" xfId="0" applyNumberFormat="1" applyFont="1" applyBorder="1"/>
    <xf numFmtId="4" fontId="24" fillId="0" borderId="0" xfId="1" applyNumberFormat="1" applyFont="1" applyFill="1" applyBorder="1" applyAlignment="1" applyProtection="1"/>
    <xf numFmtId="1" fontId="4" fillId="0" borderId="10" xfId="0" applyNumberFormat="1" applyFont="1" applyBorder="1" applyAlignment="1">
      <alignment horizontal="left"/>
    </xf>
    <xf numFmtId="1" fontId="4" fillId="0" borderId="11" xfId="0" applyNumberFormat="1" applyFont="1" applyBorder="1" applyAlignment="1">
      <alignment horizontal="center"/>
    </xf>
    <xf numFmtId="1" fontId="4" fillId="0" borderId="12" xfId="0" applyNumberFormat="1" applyFont="1" applyFill="1" applyBorder="1"/>
    <xf numFmtId="1" fontId="0" fillId="0" borderId="12" xfId="0" applyNumberFormat="1" applyBorder="1"/>
    <xf numFmtId="1" fontId="10" fillId="0" borderId="0" xfId="0" applyNumberFormat="1" applyFont="1" applyAlignment="1">
      <alignment horizontal="justify" vertical="center"/>
    </xf>
    <xf numFmtId="1" fontId="10" fillId="0" borderId="0" xfId="0" applyNumberFormat="1" applyFont="1" applyAlignment="1">
      <alignment horizontal="justify"/>
    </xf>
    <xf numFmtId="4" fontId="25" fillId="4" borderId="13" xfId="1" applyNumberFormat="1" applyFont="1" applyFill="1" applyBorder="1" applyAlignment="1" applyProtection="1"/>
    <xf numFmtId="2" fontId="0" fillId="0" borderId="0" xfId="0" applyNumberFormat="1" applyBorder="1"/>
    <xf numFmtId="1" fontId="0" fillId="0" borderId="0" xfId="0" applyNumberFormat="1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1" fontId="0" fillId="0" borderId="0" xfId="0" applyNumberFormat="1" applyFont="1" applyBorder="1"/>
    <xf numFmtId="0" fontId="0" fillId="0" borderId="0" xfId="0" applyBorder="1"/>
    <xf numFmtId="164" fontId="0" fillId="0" borderId="0" xfId="0" applyNumberFormat="1" applyBorder="1"/>
    <xf numFmtId="4" fontId="0" fillId="0" borderId="0" xfId="0" applyNumberFormat="1" applyFont="1" applyBorder="1" applyAlignment="1"/>
    <xf numFmtId="165" fontId="0" fillId="0" borderId="0" xfId="0" applyNumberFormat="1" applyBorder="1" applyAlignment="1">
      <alignment horizontal="center"/>
    </xf>
    <xf numFmtId="4" fontId="3" fillId="0" borderId="0" xfId="0" applyNumberFormat="1" applyFont="1" applyBorder="1"/>
    <xf numFmtId="3" fontId="0" fillId="0" borderId="0" xfId="0" applyNumberFormat="1" applyBorder="1"/>
    <xf numFmtId="166" fontId="0" fillId="0" borderId="0" xfId="0" applyNumberFormat="1" applyBorder="1"/>
    <xf numFmtId="1" fontId="26" fillId="0" borderId="0" xfId="0" applyNumberFormat="1" applyFont="1" applyBorder="1" applyAlignment="1">
      <alignment horizontal="left" vertical="top"/>
    </xf>
    <xf numFmtId="1" fontId="26" fillId="0" borderId="0" xfId="0" applyNumberFormat="1" applyFont="1" applyBorder="1" applyAlignment="1">
      <alignment horizontal="center"/>
    </xf>
    <xf numFmtId="1" fontId="12" fillId="0" borderId="0" xfId="0" applyNumberFormat="1" applyFont="1" applyBorder="1"/>
    <xf numFmtId="4" fontId="12" fillId="0" borderId="0" xfId="0" applyNumberFormat="1" applyFont="1" applyBorder="1"/>
    <xf numFmtId="175" fontId="12" fillId="0" borderId="0" xfId="2" applyNumberFormat="1" applyFont="1" applyFill="1" applyBorder="1" applyAlignment="1" applyProtection="1"/>
    <xf numFmtId="0" fontId="12" fillId="0" borderId="0" xfId="0" applyFont="1" applyBorder="1"/>
    <xf numFmtId="164" fontId="12" fillId="0" borderId="0" xfId="0" applyNumberFormat="1" applyFont="1" applyBorder="1"/>
    <xf numFmtId="165" fontId="12" fillId="0" borderId="0" xfId="0" applyNumberFormat="1" applyFont="1" applyBorder="1"/>
    <xf numFmtId="4" fontId="12" fillId="0" borderId="0" xfId="0" applyNumberFormat="1" applyFont="1" applyBorder="1" applyAlignment="1"/>
    <xf numFmtId="165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/>
    <xf numFmtId="4" fontId="12" fillId="0" borderId="0" xfId="0" applyNumberFormat="1" applyFont="1" applyBorder="1" applyAlignment="1">
      <alignment horizontal="center"/>
    </xf>
    <xf numFmtId="4" fontId="12" fillId="0" borderId="0" xfId="1" applyNumberFormat="1" applyFont="1" applyFill="1" applyBorder="1" applyAlignment="1" applyProtection="1"/>
    <xf numFmtId="3" fontId="12" fillId="0" borderId="0" xfId="0" applyNumberFormat="1" applyFont="1" applyBorder="1"/>
    <xf numFmtId="1" fontId="12" fillId="0" borderId="0" xfId="0" applyNumberFormat="1" applyFont="1" applyBorder="1" applyAlignment="1">
      <alignment horizontal="left"/>
    </xf>
    <xf numFmtId="1" fontId="12" fillId="0" borderId="0" xfId="0" applyNumberFormat="1" applyFont="1" applyBorder="1" applyAlignment="1">
      <alignment horizontal="center"/>
    </xf>
    <xf numFmtId="167" fontId="12" fillId="0" borderId="0" xfId="1" applyNumberFormat="1" applyFont="1" applyFill="1" applyBorder="1" applyAlignment="1" applyProtection="1">
      <alignment horizontal="center"/>
    </xf>
    <xf numFmtId="14" fontId="12" fillId="0" borderId="0" xfId="0" applyNumberFormat="1" applyFont="1" applyBorder="1"/>
    <xf numFmtId="176" fontId="12" fillId="0" borderId="0" xfId="0" applyNumberFormat="1" applyFont="1" applyBorder="1"/>
    <xf numFmtId="4" fontId="12" fillId="0" borderId="0" xfId="0" applyNumberFormat="1" applyFont="1" applyBorder="1" applyAlignment="1">
      <alignment horizontal="justify"/>
    </xf>
  </cellXfs>
  <cellStyles count="5">
    <cellStyle name="Millares [0]" xfId="1" builtinId="6"/>
    <cellStyle name="Normal" xfId="0" builtinId="0"/>
    <cellStyle name="Normal_PTMOS VIGEN.FIJO" xfId="4"/>
    <cellStyle name="Normal_ZAPSAH96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1</xdr:row>
          <xdr:rowOff>161925</xdr:rowOff>
        </xdr:from>
        <xdr:to>
          <xdr:col>3</xdr:col>
          <xdr:colOff>523875</xdr:colOff>
          <xdr:row>8</xdr:row>
          <xdr:rowOff>114300</xdr:rowOff>
        </xdr:to>
        <xdr:sp macro="" textlink="">
          <xdr:nvSpPr>
            <xdr:cNvPr id="1025" name="Picture 25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soreria/1%201%202024%20A&#209;O%202024/2024%20INDICE%20ENDEUDAM%20A%2031_12_23%20EXP%202024_27315/31%2012%202023%20CAP%20VIVO%20AH%20NETO%20Y%20AN%20TEORCA%20A%2031-12-23-CON%20SADECO_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s Interes"/>
      <sheetName val="Anual_Teorica AyuntA 2023"/>
      <sheetName val="dereliqui2023"/>
      <sheetName val="AH NETO 31 12 23"/>
      <sheetName val="O.R. CAP 1 A 5 ENTIDADES P.CONS"/>
      <sheetName val="DEUDA VIVA 31-12-23 CON DR23"/>
      <sheetName val="INSTRUCCIONES"/>
    </sheetNames>
    <sheetDataSet>
      <sheetData sheetId="0">
        <row r="8">
          <cell r="C8">
            <v>3.9089999999999998</v>
          </cell>
        </row>
        <row r="9">
          <cell r="C9">
            <v>3.5129999999999999</v>
          </cell>
        </row>
        <row r="10">
          <cell r="C10">
            <v>3.8610000000000002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79"/>
  <sheetViews>
    <sheetView tabSelected="1" topLeftCell="A15" zoomScale="70" zoomScaleNormal="70" workbookViewId="0">
      <selection activeCell="B50" sqref="B50"/>
    </sheetView>
  </sheetViews>
  <sheetFormatPr baseColWidth="10" defaultColWidth="10.85546875" defaultRowHeight="15.75"/>
  <cols>
    <col min="1" max="1" width="11.7109375" style="1" customWidth="1"/>
    <col min="2" max="2" width="24.5703125" style="2" customWidth="1"/>
    <col min="3" max="3" width="5.5703125" style="3" customWidth="1"/>
    <col min="4" max="4" width="40.5703125" style="4" customWidth="1"/>
    <col min="5" max="5" width="39.42578125" style="4" customWidth="1"/>
    <col min="6" max="6" width="19.28515625" style="5" customWidth="1"/>
    <col min="7" max="7" width="16.140625" customWidth="1"/>
    <col min="8" max="8" width="16.7109375" customWidth="1"/>
    <col min="9" max="9" width="13.140625" style="6" customWidth="1"/>
    <col min="10" max="10" width="4.7109375" style="6" customWidth="1"/>
    <col min="11" max="11" width="14.85546875" style="5" customWidth="1"/>
    <col min="12" max="24" width="10.85546875" style="5" hidden="1" customWidth="1"/>
    <col min="25" max="25" width="8.5703125" style="7" customWidth="1"/>
    <col min="26" max="26" width="4.5703125" style="8" customWidth="1"/>
    <col min="27" max="27" width="10.85546875" style="5" hidden="1" customWidth="1"/>
    <col min="28" max="28" width="10.85546875" style="9" hidden="1" customWidth="1"/>
    <col min="29" max="29" width="10.85546875" style="5" hidden="1" customWidth="1"/>
    <col min="30" max="30" width="10.85546875" style="1" hidden="1" customWidth="1"/>
    <col min="31" max="32" width="10.85546875" style="5" hidden="1" customWidth="1"/>
    <col min="33" max="33" width="11.28515625" style="5" customWidth="1"/>
    <col min="34" max="34" width="13.140625" style="1" customWidth="1"/>
    <col min="35" max="35" width="24.85546875" style="19" customWidth="1"/>
    <col min="36" max="36" width="22.5703125" style="11" customWidth="1"/>
    <col min="37" max="37" width="18.28515625" style="11" customWidth="1"/>
    <col min="38" max="38" width="3.140625" style="11" customWidth="1"/>
    <col min="39" max="39" width="16.7109375" style="11" customWidth="1"/>
    <col min="40" max="40" width="5.5703125" style="12" customWidth="1"/>
    <col min="41" max="41" width="8" style="13" customWidth="1"/>
    <col min="42" max="42" width="22.42578125" customWidth="1"/>
    <col min="257" max="257" width="11.7109375" customWidth="1"/>
    <col min="258" max="258" width="19.5703125" customWidth="1"/>
    <col min="259" max="259" width="5.5703125" customWidth="1"/>
    <col min="260" max="260" width="40.5703125" customWidth="1"/>
    <col min="261" max="261" width="39.42578125" customWidth="1"/>
    <col min="262" max="262" width="19.28515625" customWidth="1"/>
    <col min="263" max="263" width="16.140625" customWidth="1"/>
    <col min="264" max="264" width="16.7109375" customWidth="1"/>
    <col min="265" max="265" width="13.140625" customWidth="1"/>
    <col min="266" max="266" width="4.7109375" customWidth="1"/>
    <col min="267" max="267" width="14.85546875" customWidth="1"/>
    <col min="268" max="280" width="0" hidden="1" customWidth="1"/>
    <col min="281" max="281" width="8.5703125" customWidth="1"/>
    <col min="282" max="282" width="4.5703125" customWidth="1"/>
    <col min="283" max="288" width="0" hidden="1" customWidth="1"/>
    <col min="289" max="289" width="11.28515625" customWidth="1"/>
    <col min="290" max="290" width="13.140625" customWidth="1"/>
    <col min="291" max="291" width="24.85546875" customWidth="1"/>
    <col min="292" max="292" width="22.5703125" customWidth="1"/>
    <col min="293" max="293" width="18.28515625" customWidth="1"/>
    <col min="294" max="294" width="3.140625" customWidth="1"/>
    <col min="295" max="295" width="16.7109375" customWidth="1"/>
    <col min="296" max="296" width="5.5703125" customWidth="1"/>
    <col min="297" max="297" width="8" customWidth="1"/>
    <col min="298" max="298" width="22.42578125" customWidth="1"/>
    <col min="513" max="513" width="11.7109375" customWidth="1"/>
    <col min="514" max="514" width="19.5703125" customWidth="1"/>
    <col min="515" max="515" width="5.5703125" customWidth="1"/>
    <col min="516" max="516" width="40.5703125" customWidth="1"/>
    <col min="517" max="517" width="39.42578125" customWidth="1"/>
    <col min="518" max="518" width="19.28515625" customWidth="1"/>
    <col min="519" max="519" width="16.140625" customWidth="1"/>
    <col min="520" max="520" width="16.7109375" customWidth="1"/>
    <col min="521" max="521" width="13.140625" customWidth="1"/>
    <col min="522" max="522" width="4.7109375" customWidth="1"/>
    <col min="523" max="523" width="14.85546875" customWidth="1"/>
    <col min="524" max="536" width="0" hidden="1" customWidth="1"/>
    <col min="537" max="537" width="8.5703125" customWidth="1"/>
    <col min="538" max="538" width="4.5703125" customWidth="1"/>
    <col min="539" max="544" width="0" hidden="1" customWidth="1"/>
    <col min="545" max="545" width="11.28515625" customWidth="1"/>
    <col min="546" max="546" width="13.140625" customWidth="1"/>
    <col min="547" max="547" width="24.85546875" customWidth="1"/>
    <col min="548" max="548" width="22.5703125" customWidth="1"/>
    <col min="549" max="549" width="18.28515625" customWidth="1"/>
    <col min="550" max="550" width="3.140625" customWidth="1"/>
    <col min="551" max="551" width="16.7109375" customWidth="1"/>
    <col min="552" max="552" width="5.5703125" customWidth="1"/>
    <col min="553" max="553" width="8" customWidth="1"/>
    <col min="554" max="554" width="22.42578125" customWidth="1"/>
    <col min="769" max="769" width="11.7109375" customWidth="1"/>
    <col min="770" max="770" width="19.5703125" customWidth="1"/>
    <col min="771" max="771" width="5.5703125" customWidth="1"/>
    <col min="772" max="772" width="40.5703125" customWidth="1"/>
    <col min="773" max="773" width="39.42578125" customWidth="1"/>
    <col min="774" max="774" width="19.28515625" customWidth="1"/>
    <col min="775" max="775" width="16.140625" customWidth="1"/>
    <col min="776" max="776" width="16.7109375" customWidth="1"/>
    <col min="777" max="777" width="13.140625" customWidth="1"/>
    <col min="778" max="778" width="4.7109375" customWidth="1"/>
    <col min="779" max="779" width="14.85546875" customWidth="1"/>
    <col min="780" max="792" width="0" hidden="1" customWidth="1"/>
    <col min="793" max="793" width="8.5703125" customWidth="1"/>
    <col min="794" max="794" width="4.5703125" customWidth="1"/>
    <col min="795" max="800" width="0" hidden="1" customWidth="1"/>
    <col min="801" max="801" width="11.28515625" customWidth="1"/>
    <col min="802" max="802" width="13.140625" customWidth="1"/>
    <col min="803" max="803" width="24.85546875" customWidth="1"/>
    <col min="804" max="804" width="22.5703125" customWidth="1"/>
    <col min="805" max="805" width="18.28515625" customWidth="1"/>
    <col min="806" max="806" width="3.140625" customWidth="1"/>
    <col min="807" max="807" width="16.7109375" customWidth="1"/>
    <col min="808" max="808" width="5.5703125" customWidth="1"/>
    <col min="809" max="809" width="8" customWidth="1"/>
    <col min="810" max="810" width="22.42578125" customWidth="1"/>
    <col min="1025" max="1025" width="11.7109375" customWidth="1"/>
    <col min="1026" max="1026" width="19.5703125" customWidth="1"/>
    <col min="1027" max="1027" width="5.5703125" customWidth="1"/>
    <col min="1028" max="1028" width="40.5703125" customWidth="1"/>
    <col min="1029" max="1029" width="39.42578125" customWidth="1"/>
    <col min="1030" max="1030" width="19.28515625" customWidth="1"/>
    <col min="1031" max="1031" width="16.140625" customWidth="1"/>
    <col min="1032" max="1032" width="16.7109375" customWidth="1"/>
    <col min="1033" max="1033" width="13.140625" customWidth="1"/>
    <col min="1034" max="1034" width="4.7109375" customWidth="1"/>
    <col min="1035" max="1035" width="14.85546875" customWidth="1"/>
    <col min="1036" max="1048" width="0" hidden="1" customWidth="1"/>
    <col min="1049" max="1049" width="8.5703125" customWidth="1"/>
    <col min="1050" max="1050" width="4.5703125" customWidth="1"/>
    <col min="1051" max="1056" width="0" hidden="1" customWidth="1"/>
    <col min="1057" max="1057" width="11.28515625" customWidth="1"/>
    <col min="1058" max="1058" width="13.140625" customWidth="1"/>
    <col min="1059" max="1059" width="24.85546875" customWidth="1"/>
    <col min="1060" max="1060" width="22.5703125" customWidth="1"/>
    <col min="1061" max="1061" width="18.28515625" customWidth="1"/>
    <col min="1062" max="1062" width="3.140625" customWidth="1"/>
    <col min="1063" max="1063" width="16.7109375" customWidth="1"/>
    <col min="1064" max="1064" width="5.5703125" customWidth="1"/>
    <col min="1065" max="1065" width="8" customWidth="1"/>
    <col min="1066" max="1066" width="22.42578125" customWidth="1"/>
    <col min="1281" max="1281" width="11.7109375" customWidth="1"/>
    <col min="1282" max="1282" width="19.5703125" customWidth="1"/>
    <col min="1283" max="1283" width="5.5703125" customWidth="1"/>
    <col min="1284" max="1284" width="40.5703125" customWidth="1"/>
    <col min="1285" max="1285" width="39.42578125" customWidth="1"/>
    <col min="1286" max="1286" width="19.28515625" customWidth="1"/>
    <col min="1287" max="1287" width="16.140625" customWidth="1"/>
    <col min="1288" max="1288" width="16.7109375" customWidth="1"/>
    <col min="1289" max="1289" width="13.140625" customWidth="1"/>
    <col min="1290" max="1290" width="4.7109375" customWidth="1"/>
    <col min="1291" max="1291" width="14.85546875" customWidth="1"/>
    <col min="1292" max="1304" width="0" hidden="1" customWidth="1"/>
    <col min="1305" max="1305" width="8.5703125" customWidth="1"/>
    <col min="1306" max="1306" width="4.5703125" customWidth="1"/>
    <col min="1307" max="1312" width="0" hidden="1" customWidth="1"/>
    <col min="1313" max="1313" width="11.28515625" customWidth="1"/>
    <col min="1314" max="1314" width="13.140625" customWidth="1"/>
    <col min="1315" max="1315" width="24.85546875" customWidth="1"/>
    <col min="1316" max="1316" width="22.5703125" customWidth="1"/>
    <col min="1317" max="1317" width="18.28515625" customWidth="1"/>
    <col min="1318" max="1318" width="3.140625" customWidth="1"/>
    <col min="1319" max="1319" width="16.7109375" customWidth="1"/>
    <col min="1320" max="1320" width="5.5703125" customWidth="1"/>
    <col min="1321" max="1321" width="8" customWidth="1"/>
    <col min="1322" max="1322" width="22.42578125" customWidth="1"/>
    <col min="1537" max="1537" width="11.7109375" customWidth="1"/>
    <col min="1538" max="1538" width="19.5703125" customWidth="1"/>
    <col min="1539" max="1539" width="5.5703125" customWidth="1"/>
    <col min="1540" max="1540" width="40.5703125" customWidth="1"/>
    <col min="1541" max="1541" width="39.42578125" customWidth="1"/>
    <col min="1542" max="1542" width="19.28515625" customWidth="1"/>
    <col min="1543" max="1543" width="16.140625" customWidth="1"/>
    <col min="1544" max="1544" width="16.7109375" customWidth="1"/>
    <col min="1545" max="1545" width="13.140625" customWidth="1"/>
    <col min="1546" max="1546" width="4.7109375" customWidth="1"/>
    <col min="1547" max="1547" width="14.85546875" customWidth="1"/>
    <col min="1548" max="1560" width="0" hidden="1" customWidth="1"/>
    <col min="1561" max="1561" width="8.5703125" customWidth="1"/>
    <col min="1562" max="1562" width="4.5703125" customWidth="1"/>
    <col min="1563" max="1568" width="0" hidden="1" customWidth="1"/>
    <col min="1569" max="1569" width="11.28515625" customWidth="1"/>
    <col min="1570" max="1570" width="13.140625" customWidth="1"/>
    <col min="1571" max="1571" width="24.85546875" customWidth="1"/>
    <col min="1572" max="1572" width="22.5703125" customWidth="1"/>
    <col min="1573" max="1573" width="18.28515625" customWidth="1"/>
    <col min="1574" max="1574" width="3.140625" customWidth="1"/>
    <col min="1575" max="1575" width="16.7109375" customWidth="1"/>
    <col min="1576" max="1576" width="5.5703125" customWidth="1"/>
    <col min="1577" max="1577" width="8" customWidth="1"/>
    <col min="1578" max="1578" width="22.42578125" customWidth="1"/>
    <col min="1793" max="1793" width="11.7109375" customWidth="1"/>
    <col min="1794" max="1794" width="19.5703125" customWidth="1"/>
    <col min="1795" max="1795" width="5.5703125" customWidth="1"/>
    <col min="1796" max="1796" width="40.5703125" customWidth="1"/>
    <col min="1797" max="1797" width="39.42578125" customWidth="1"/>
    <col min="1798" max="1798" width="19.28515625" customWidth="1"/>
    <col min="1799" max="1799" width="16.140625" customWidth="1"/>
    <col min="1800" max="1800" width="16.7109375" customWidth="1"/>
    <col min="1801" max="1801" width="13.140625" customWidth="1"/>
    <col min="1802" max="1802" width="4.7109375" customWidth="1"/>
    <col min="1803" max="1803" width="14.85546875" customWidth="1"/>
    <col min="1804" max="1816" width="0" hidden="1" customWidth="1"/>
    <col min="1817" max="1817" width="8.5703125" customWidth="1"/>
    <col min="1818" max="1818" width="4.5703125" customWidth="1"/>
    <col min="1819" max="1824" width="0" hidden="1" customWidth="1"/>
    <col min="1825" max="1825" width="11.28515625" customWidth="1"/>
    <col min="1826" max="1826" width="13.140625" customWidth="1"/>
    <col min="1827" max="1827" width="24.85546875" customWidth="1"/>
    <col min="1828" max="1828" width="22.5703125" customWidth="1"/>
    <col min="1829" max="1829" width="18.28515625" customWidth="1"/>
    <col min="1830" max="1830" width="3.140625" customWidth="1"/>
    <col min="1831" max="1831" width="16.7109375" customWidth="1"/>
    <col min="1832" max="1832" width="5.5703125" customWidth="1"/>
    <col min="1833" max="1833" width="8" customWidth="1"/>
    <col min="1834" max="1834" width="22.42578125" customWidth="1"/>
    <col min="2049" max="2049" width="11.7109375" customWidth="1"/>
    <col min="2050" max="2050" width="19.5703125" customWidth="1"/>
    <col min="2051" max="2051" width="5.5703125" customWidth="1"/>
    <col min="2052" max="2052" width="40.5703125" customWidth="1"/>
    <col min="2053" max="2053" width="39.42578125" customWidth="1"/>
    <col min="2054" max="2054" width="19.28515625" customWidth="1"/>
    <col min="2055" max="2055" width="16.140625" customWidth="1"/>
    <col min="2056" max="2056" width="16.7109375" customWidth="1"/>
    <col min="2057" max="2057" width="13.140625" customWidth="1"/>
    <col min="2058" max="2058" width="4.7109375" customWidth="1"/>
    <col min="2059" max="2059" width="14.85546875" customWidth="1"/>
    <col min="2060" max="2072" width="0" hidden="1" customWidth="1"/>
    <col min="2073" max="2073" width="8.5703125" customWidth="1"/>
    <col min="2074" max="2074" width="4.5703125" customWidth="1"/>
    <col min="2075" max="2080" width="0" hidden="1" customWidth="1"/>
    <col min="2081" max="2081" width="11.28515625" customWidth="1"/>
    <col min="2082" max="2082" width="13.140625" customWidth="1"/>
    <col min="2083" max="2083" width="24.85546875" customWidth="1"/>
    <col min="2084" max="2084" width="22.5703125" customWidth="1"/>
    <col min="2085" max="2085" width="18.28515625" customWidth="1"/>
    <col min="2086" max="2086" width="3.140625" customWidth="1"/>
    <col min="2087" max="2087" width="16.7109375" customWidth="1"/>
    <col min="2088" max="2088" width="5.5703125" customWidth="1"/>
    <col min="2089" max="2089" width="8" customWidth="1"/>
    <col min="2090" max="2090" width="22.42578125" customWidth="1"/>
    <col min="2305" max="2305" width="11.7109375" customWidth="1"/>
    <col min="2306" max="2306" width="19.5703125" customWidth="1"/>
    <col min="2307" max="2307" width="5.5703125" customWidth="1"/>
    <col min="2308" max="2308" width="40.5703125" customWidth="1"/>
    <col min="2309" max="2309" width="39.42578125" customWidth="1"/>
    <col min="2310" max="2310" width="19.28515625" customWidth="1"/>
    <col min="2311" max="2311" width="16.140625" customWidth="1"/>
    <col min="2312" max="2312" width="16.7109375" customWidth="1"/>
    <col min="2313" max="2313" width="13.140625" customWidth="1"/>
    <col min="2314" max="2314" width="4.7109375" customWidth="1"/>
    <col min="2315" max="2315" width="14.85546875" customWidth="1"/>
    <col min="2316" max="2328" width="0" hidden="1" customWidth="1"/>
    <col min="2329" max="2329" width="8.5703125" customWidth="1"/>
    <col min="2330" max="2330" width="4.5703125" customWidth="1"/>
    <col min="2331" max="2336" width="0" hidden="1" customWidth="1"/>
    <col min="2337" max="2337" width="11.28515625" customWidth="1"/>
    <col min="2338" max="2338" width="13.140625" customWidth="1"/>
    <col min="2339" max="2339" width="24.85546875" customWidth="1"/>
    <col min="2340" max="2340" width="22.5703125" customWidth="1"/>
    <col min="2341" max="2341" width="18.28515625" customWidth="1"/>
    <col min="2342" max="2342" width="3.140625" customWidth="1"/>
    <col min="2343" max="2343" width="16.7109375" customWidth="1"/>
    <col min="2344" max="2344" width="5.5703125" customWidth="1"/>
    <col min="2345" max="2345" width="8" customWidth="1"/>
    <col min="2346" max="2346" width="22.42578125" customWidth="1"/>
    <col min="2561" max="2561" width="11.7109375" customWidth="1"/>
    <col min="2562" max="2562" width="19.5703125" customWidth="1"/>
    <col min="2563" max="2563" width="5.5703125" customWidth="1"/>
    <col min="2564" max="2564" width="40.5703125" customWidth="1"/>
    <col min="2565" max="2565" width="39.42578125" customWidth="1"/>
    <col min="2566" max="2566" width="19.28515625" customWidth="1"/>
    <col min="2567" max="2567" width="16.140625" customWidth="1"/>
    <col min="2568" max="2568" width="16.7109375" customWidth="1"/>
    <col min="2569" max="2569" width="13.140625" customWidth="1"/>
    <col min="2570" max="2570" width="4.7109375" customWidth="1"/>
    <col min="2571" max="2571" width="14.85546875" customWidth="1"/>
    <col min="2572" max="2584" width="0" hidden="1" customWidth="1"/>
    <col min="2585" max="2585" width="8.5703125" customWidth="1"/>
    <col min="2586" max="2586" width="4.5703125" customWidth="1"/>
    <col min="2587" max="2592" width="0" hidden="1" customWidth="1"/>
    <col min="2593" max="2593" width="11.28515625" customWidth="1"/>
    <col min="2594" max="2594" width="13.140625" customWidth="1"/>
    <col min="2595" max="2595" width="24.85546875" customWidth="1"/>
    <col min="2596" max="2596" width="22.5703125" customWidth="1"/>
    <col min="2597" max="2597" width="18.28515625" customWidth="1"/>
    <col min="2598" max="2598" width="3.140625" customWidth="1"/>
    <col min="2599" max="2599" width="16.7109375" customWidth="1"/>
    <col min="2600" max="2600" width="5.5703125" customWidth="1"/>
    <col min="2601" max="2601" width="8" customWidth="1"/>
    <col min="2602" max="2602" width="22.42578125" customWidth="1"/>
    <col min="2817" max="2817" width="11.7109375" customWidth="1"/>
    <col min="2818" max="2818" width="19.5703125" customWidth="1"/>
    <col min="2819" max="2819" width="5.5703125" customWidth="1"/>
    <col min="2820" max="2820" width="40.5703125" customWidth="1"/>
    <col min="2821" max="2821" width="39.42578125" customWidth="1"/>
    <col min="2822" max="2822" width="19.28515625" customWidth="1"/>
    <col min="2823" max="2823" width="16.140625" customWidth="1"/>
    <col min="2824" max="2824" width="16.7109375" customWidth="1"/>
    <col min="2825" max="2825" width="13.140625" customWidth="1"/>
    <col min="2826" max="2826" width="4.7109375" customWidth="1"/>
    <col min="2827" max="2827" width="14.85546875" customWidth="1"/>
    <col min="2828" max="2840" width="0" hidden="1" customWidth="1"/>
    <col min="2841" max="2841" width="8.5703125" customWidth="1"/>
    <col min="2842" max="2842" width="4.5703125" customWidth="1"/>
    <col min="2843" max="2848" width="0" hidden="1" customWidth="1"/>
    <col min="2849" max="2849" width="11.28515625" customWidth="1"/>
    <col min="2850" max="2850" width="13.140625" customWidth="1"/>
    <col min="2851" max="2851" width="24.85546875" customWidth="1"/>
    <col min="2852" max="2852" width="22.5703125" customWidth="1"/>
    <col min="2853" max="2853" width="18.28515625" customWidth="1"/>
    <col min="2854" max="2854" width="3.140625" customWidth="1"/>
    <col min="2855" max="2855" width="16.7109375" customWidth="1"/>
    <col min="2856" max="2856" width="5.5703125" customWidth="1"/>
    <col min="2857" max="2857" width="8" customWidth="1"/>
    <col min="2858" max="2858" width="22.42578125" customWidth="1"/>
    <col min="3073" max="3073" width="11.7109375" customWidth="1"/>
    <col min="3074" max="3074" width="19.5703125" customWidth="1"/>
    <col min="3075" max="3075" width="5.5703125" customWidth="1"/>
    <col min="3076" max="3076" width="40.5703125" customWidth="1"/>
    <col min="3077" max="3077" width="39.42578125" customWidth="1"/>
    <col min="3078" max="3078" width="19.28515625" customWidth="1"/>
    <col min="3079" max="3079" width="16.140625" customWidth="1"/>
    <col min="3080" max="3080" width="16.7109375" customWidth="1"/>
    <col min="3081" max="3081" width="13.140625" customWidth="1"/>
    <col min="3082" max="3082" width="4.7109375" customWidth="1"/>
    <col min="3083" max="3083" width="14.85546875" customWidth="1"/>
    <col min="3084" max="3096" width="0" hidden="1" customWidth="1"/>
    <col min="3097" max="3097" width="8.5703125" customWidth="1"/>
    <col min="3098" max="3098" width="4.5703125" customWidth="1"/>
    <col min="3099" max="3104" width="0" hidden="1" customWidth="1"/>
    <col min="3105" max="3105" width="11.28515625" customWidth="1"/>
    <col min="3106" max="3106" width="13.140625" customWidth="1"/>
    <col min="3107" max="3107" width="24.85546875" customWidth="1"/>
    <col min="3108" max="3108" width="22.5703125" customWidth="1"/>
    <col min="3109" max="3109" width="18.28515625" customWidth="1"/>
    <col min="3110" max="3110" width="3.140625" customWidth="1"/>
    <col min="3111" max="3111" width="16.7109375" customWidth="1"/>
    <col min="3112" max="3112" width="5.5703125" customWidth="1"/>
    <col min="3113" max="3113" width="8" customWidth="1"/>
    <col min="3114" max="3114" width="22.42578125" customWidth="1"/>
    <col min="3329" max="3329" width="11.7109375" customWidth="1"/>
    <col min="3330" max="3330" width="19.5703125" customWidth="1"/>
    <col min="3331" max="3331" width="5.5703125" customWidth="1"/>
    <col min="3332" max="3332" width="40.5703125" customWidth="1"/>
    <col min="3333" max="3333" width="39.42578125" customWidth="1"/>
    <col min="3334" max="3334" width="19.28515625" customWidth="1"/>
    <col min="3335" max="3335" width="16.140625" customWidth="1"/>
    <col min="3336" max="3336" width="16.7109375" customWidth="1"/>
    <col min="3337" max="3337" width="13.140625" customWidth="1"/>
    <col min="3338" max="3338" width="4.7109375" customWidth="1"/>
    <col min="3339" max="3339" width="14.85546875" customWidth="1"/>
    <col min="3340" max="3352" width="0" hidden="1" customWidth="1"/>
    <col min="3353" max="3353" width="8.5703125" customWidth="1"/>
    <col min="3354" max="3354" width="4.5703125" customWidth="1"/>
    <col min="3355" max="3360" width="0" hidden="1" customWidth="1"/>
    <col min="3361" max="3361" width="11.28515625" customWidth="1"/>
    <col min="3362" max="3362" width="13.140625" customWidth="1"/>
    <col min="3363" max="3363" width="24.85546875" customWidth="1"/>
    <col min="3364" max="3364" width="22.5703125" customWidth="1"/>
    <col min="3365" max="3365" width="18.28515625" customWidth="1"/>
    <col min="3366" max="3366" width="3.140625" customWidth="1"/>
    <col min="3367" max="3367" width="16.7109375" customWidth="1"/>
    <col min="3368" max="3368" width="5.5703125" customWidth="1"/>
    <col min="3369" max="3369" width="8" customWidth="1"/>
    <col min="3370" max="3370" width="22.42578125" customWidth="1"/>
    <col min="3585" max="3585" width="11.7109375" customWidth="1"/>
    <col min="3586" max="3586" width="19.5703125" customWidth="1"/>
    <col min="3587" max="3587" width="5.5703125" customWidth="1"/>
    <col min="3588" max="3588" width="40.5703125" customWidth="1"/>
    <col min="3589" max="3589" width="39.42578125" customWidth="1"/>
    <col min="3590" max="3590" width="19.28515625" customWidth="1"/>
    <col min="3591" max="3591" width="16.140625" customWidth="1"/>
    <col min="3592" max="3592" width="16.7109375" customWidth="1"/>
    <col min="3593" max="3593" width="13.140625" customWidth="1"/>
    <col min="3594" max="3594" width="4.7109375" customWidth="1"/>
    <col min="3595" max="3595" width="14.85546875" customWidth="1"/>
    <col min="3596" max="3608" width="0" hidden="1" customWidth="1"/>
    <col min="3609" max="3609" width="8.5703125" customWidth="1"/>
    <col min="3610" max="3610" width="4.5703125" customWidth="1"/>
    <col min="3611" max="3616" width="0" hidden="1" customWidth="1"/>
    <col min="3617" max="3617" width="11.28515625" customWidth="1"/>
    <col min="3618" max="3618" width="13.140625" customWidth="1"/>
    <col min="3619" max="3619" width="24.85546875" customWidth="1"/>
    <col min="3620" max="3620" width="22.5703125" customWidth="1"/>
    <col min="3621" max="3621" width="18.28515625" customWidth="1"/>
    <col min="3622" max="3622" width="3.140625" customWidth="1"/>
    <col min="3623" max="3623" width="16.7109375" customWidth="1"/>
    <col min="3624" max="3624" width="5.5703125" customWidth="1"/>
    <col min="3625" max="3625" width="8" customWidth="1"/>
    <col min="3626" max="3626" width="22.42578125" customWidth="1"/>
    <col min="3841" max="3841" width="11.7109375" customWidth="1"/>
    <col min="3842" max="3842" width="19.5703125" customWidth="1"/>
    <col min="3843" max="3843" width="5.5703125" customWidth="1"/>
    <col min="3844" max="3844" width="40.5703125" customWidth="1"/>
    <col min="3845" max="3845" width="39.42578125" customWidth="1"/>
    <col min="3846" max="3846" width="19.28515625" customWidth="1"/>
    <col min="3847" max="3847" width="16.140625" customWidth="1"/>
    <col min="3848" max="3848" width="16.7109375" customWidth="1"/>
    <col min="3849" max="3849" width="13.140625" customWidth="1"/>
    <col min="3850" max="3850" width="4.7109375" customWidth="1"/>
    <col min="3851" max="3851" width="14.85546875" customWidth="1"/>
    <col min="3852" max="3864" width="0" hidden="1" customWidth="1"/>
    <col min="3865" max="3865" width="8.5703125" customWidth="1"/>
    <col min="3866" max="3866" width="4.5703125" customWidth="1"/>
    <col min="3867" max="3872" width="0" hidden="1" customWidth="1"/>
    <col min="3873" max="3873" width="11.28515625" customWidth="1"/>
    <col min="3874" max="3874" width="13.140625" customWidth="1"/>
    <col min="3875" max="3875" width="24.85546875" customWidth="1"/>
    <col min="3876" max="3876" width="22.5703125" customWidth="1"/>
    <col min="3877" max="3877" width="18.28515625" customWidth="1"/>
    <col min="3878" max="3878" width="3.140625" customWidth="1"/>
    <col min="3879" max="3879" width="16.7109375" customWidth="1"/>
    <col min="3880" max="3880" width="5.5703125" customWidth="1"/>
    <col min="3881" max="3881" width="8" customWidth="1"/>
    <col min="3882" max="3882" width="22.42578125" customWidth="1"/>
    <col min="4097" max="4097" width="11.7109375" customWidth="1"/>
    <col min="4098" max="4098" width="19.5703125" customWidth="1"/>
    <col min="4099" max="4099" width="5.5703125" customWidth="1"/>
    <col min="4100" max="4100" width="40.5703125" customWidth="1"/>
    <col min="4101" max="4101" width="39.42578125" customWidth="1"/>
    <col min="4102" max="4102" width="19.28515625" customWidth="1"/>
    <col min="4103" max="4103" width="16.140625" customWidth="1"/>
    <col min="4104" max="4104" width="16.7109375" customWidth="1"/>
    <col min="4105" max="4105" width="13.140625" customWidth="1"/>
    <col min="4106" max="4106" width="4.7109375" customWidth="1"/>
    <col min="4107" max="4107" width="14.85546875" customWidth="1"/>
    <col min="4108" max="4120" width="0" hidden="1" customWidth="1"/>
    <col min="4121" max="4121" width="8.5703125" customWidth="1"/>
    <col min="4122" max="4122" width="4.5703125" customWidth="1"/>
    <col min="4123" max="4128" width="0" hidden="1" customWidth="1"/>
    <col min="4129" max="4129" width="11.28515625" customWidth="1"/>
    <col min="4130" max="4130" width="13.140625" customWidth="1"/>
    <col min="4131" max="4131" width="24.85546875" customWidth="1"/>
    <col min="4132" max="4132" width="22.5703125" customWidth="1"/>
    <col min="4133" max="4133" width="18.28515625" customWidth="1"/>
    <col min="4134" max="4134" width="3.140625" customWidth="1"/>
    <col min="4135" max="4135" width="16.7109375" customWidth="1"/>
    <col min="4136" max="4136" width="5.5703125" customWidth="1"/>
    <col min="4137" max="4137" width="8" customWidth="1"/>
    <col min="4138" max="4138" width="22.42578125" customWidth="1"/>
    <col min="4353" max="4353" width="11.7109375" customWidth="1"/>
    <col min="4354" max="4354" width="19.5703125" customWidth="1"/>
    <col min="4355" max="4355" width="5.5703125" customWidth="1"/>
    <col min="4356" max="4356" width="40.5703125" customWidth="1"/>
    <col min="4357" max="4357" width="39.42578125" customWidth="1"/>
    <col min="4358" max="4358" width="19.28515625" customWidth="1"/>
    <col min="4359" max="4359" width="16.140625" customWidth="1"/>
    <col min="4360" max="4360" width="16.7109375" customWidth="1"/>
    <col min="4361" max="4361" width="13.140625" customWidth="1"/>
    <col min="4362" max="4362" width="4.7109375" customWidth="1"/>
    <col min="4363" max="4363" width="14.85546875" customWidth="1"/>
    <col min="4364" max="4376" width="0" hidden="1" customWidth="1"/>
    <col min="4377" max="4377" width="8.5703125" customWidth="1"/>
    <col min="4378" max="4378" width="4.5703125" customWidth="1"/>
    <col min="4379" max="4384" width="0" hidden="1" customWidth="1"/>
    <col min="4385" max="4385" width="11.28515625" customWidth="1"/>
    <col min="4386" max="4386" width="13.140625" customWidth="1"/>
    <col min="4387" max="4387" width="24.85546875" customWidth="1"/>
    <col min="4388" max="4388" width="22.5703125" customWidth="1"/>
    <col min="4389" max="4389" width="18.28515625" customWidth="1"/>
    <col min="4390" max="4390" width="3.140625" customWidth="1"/>
    <col min="4391" max="4391" width="16.7109375" customWidth="1"/>
    <col min="4392" max="4392" width="5.5703125" customWidth="1"/>
    <col min="4393" max="4393" width="8" customWidth="1"/>
    <col min="4394" max="4394" width="22.42578125" customWidth="1"/>
    <col min="4609" max="4609" width="11.7109375" customWidth="1"/>
    <col min="4610" max="4610" width="19.5703125" customWidth="1"/>
    <col min="4611" max="4611" width="5.5703125" customWidth="1"/>
    <col min="4612" max="4612" width="40.5703125" customWidth="1"/>
    <col min="4613" max="4613" width="39.42578125" customWidth="1"/>
    <col min="4614" max="4614" width="19.28515625" customWidth="1"/>
    <col min="4615" max="4615" width="16.140625" customWidth="1"/>
    <col min="4616" max="4616" width="16.7109375" customWidth="1"/>
    <col min="4617" max="4617" width="13.140625" customWidth="1"/>
    <col min="4618" max="4618" width="4.7109375" customWidth="1"/>
    <col min="4619" max="4619" width="14.85546875" customWidth="1"/>
    <col min="4620" max="4632" width="0" hidden="1" customWidth="1"/>
    <col min="4633" max="4633" width="8.5703125" customWidth="1"/>
    <col min="4634" max="4634" width="4.5703125" customWidth="1"/>
    <col min="4635" max="4640" width="0" hidden="1" customWidth="1"/>
    <col min="4641" max="4641" width="11.28515625" customWidth="1"/>
    <col min="4642" max="4642" width="13.140625" customWidth="1"/>
    <col min="4643" max="4643" width="24.85546875" customWidth="1"/>
    <col min="4644" max="4644" width="22.5703125" customWidth="1"/>
    <col min="4645" max="4645" width="18.28515625" customWidth="1"/>
    <col min="4646" max="4646" width="3.140625" customWidth="1"/>
    <col min="4647" max="4647" width="16.7109375" customWidth="1"/>
    <col min="4648" max="4648" width="5.5703125" customWidth="1"/>
    <col min="4649" max="4649" width="8" customWidth="1"/>
    <col min="4650" max="4650" width="22.42578125" customWidth="1"/>
    <col min="4865" max="4865" width="11.7109375" customWidth="1"/>
    <col min="4866" max="4866" width="19.5703125" customWidth="1"/>
    <col min="4867" max="4867" width="5.5703125" customWidth="1"/>
    <col min="4868" max="4868" width="40.5703125" customWidth="1"/>
    <col min="4869" max="4869" width="39.42578125" customWidth="1"/>
    <col min="4870" max="4870" width="19.28515625" customWidth="1"/>
    <col min="4871" max="4871" width="16.140625" customWidth="1"/>
    <col min="4872" max="4872" width="16.7109375" customWidth="1"/>
    <col min="4873" max="4873" width="13.140625" customWidth="1"/>
    <col min="4874" max="4874" width="4.7109375" customWidth="1"/>
    <col min="4875" max="4875" width="14.85546875" customWidth="1"/>
    <col min="4876" max="4888" width="0" hidden="1" customWidth="1"/>
    <col min="4889" max="4889" width="8.5703125" customWidth="1"/>
    <col min="4890" max="4890" width="4.5703125" customWidth="1"/>
    <col min="4891" max="4896" width="0" hidden="1" customWidth="1"/>
    <col min="4897" max="4897" width="11.28515625" customWidth="1"/>
    <col min="4898" max="4898" width="13.140625" customWidth="1"/>
    <col min="4899" max="4899" width="24.85546875" customWidth="1"/>
    <col min="4900" max="4900" width="22.5703125" customWidth="1"/>
    <col min="4901" max="4901" width="18.28515625" customWidth="1"/>
    <col min="4902" max="4902" width="3.140625" customWidth="1"/>
    <col min="4903" max="4903" width="16.7109375" customWidth="1"/>
    <col min="4904" max="4904" width="5.5703125" customWidth="1"/>
    <col min="4905" max="4905" width="8" customWidth="1"/>
    <col min="4906" max="4906" width="22.42578125" customWidth="1"/>
    <col min="5121" max="5121" width="11.7109375" customWidth="1"/>
    <col min="5122" max="5122" width="19.5703125" customWidth="1"/>
    <col min="5123" max="5123" width="5.5703125" customWidth="1"/>
    <col min="5124" max="5124" width="40.5703125" customWidth="1"/>
    <col min="5125" max="5125" width="39.42578125" customWidth="1"/>
    <col min="5126" max="5126" width="19.28515625" customWidth="1"/>
    <col min="5127" max="5127" width="16.140625" customWidth="1"/>
    <col min="5128" max="5128" width="16.7109375" customWidth="1"/>
    <col min="5129" max="5129" width="13.140625" customWidth="1"/>
    <col min="5130" max="5130" width="4.7109375" customWidth="1"/>
    <col min="5131" max="5131" width="14.85546875" customWidth="1"/>
    <col min="5132" max="5144" width="0" hidden="1" customWidth="1"/>
    <col min="5145" max="5145" width="8.5703125" customWidth="1"/>
    <col min="5146" max="5146" width="4.5703125" customWidth="1"/>
    <col min="5147" max="5152" width="0" hidden="1" customWidth="1"/>
    <col min="5153" max="5153" width="11.28515625" customWidth="1"/>
    <col min="5154" max="5154" width="13.140625" customWidth="1"/>
    <col min="5155" max="5155" width="24.85546875" customWidth="1"/>
    <col min="5156" max="5156" width="22.5703125" customWidth="1"/>
    <col min="5157" max="5157" width="18.28515625" customWidth="1"/>
    <col min="5158" max="5158" width="3.140625" customWidth="1"/>
    <col min="5159" max="5159" width="16.7109375" customWidth="1"/>
    <col min="5160" max="5160" width="5.5703125" customWidth="1"/>
    <col min="5161" max="5161" width="8" customWidth="1"/>
    <col min="5162" max="5162" width="22.42578125" customWidth="1"/>
    <col min="5377" max="5377" width="11.7109375" customWidth="1"/>
    <col min="5378" max="5378" width="19.5703125" customWidth="1"/>
    <col min="5379" max="5379" width="5.5703125" customWidth="1"/>
    <col min="5380" max="5380" width="40.5703125" customWidth="1"/>
    <col min="5381" max="5381" width="39.42578125" customWidth="1"/>
    <col min="5382" max="5382" width="19.28515625" customWidth="1"/>
    <col min="5383" max="5383" width="16.140625" customWidth="1"/>
    <col min="5384" max="5384" width="16.7109375" customWidth="1"/>
    <col min="5385" max="5385" width="13.140625" customWidth="1"/>
    <col min="5386" max="5386" width="4.7109375" customWidth="1"/>
    <col min="5387" max="5387" width="14.85546875" customWidth="1"/>
    <col min="5388" max="5400" width="0" hidden="1" customWidth="1"/>
    <col min="5401" max="5401" width="8.5703125" customWidth="1"/>
    <col min="5402" max="5402" width="4.5703125" customWidth="1"/>
    <col min="5403" max="5408" width="0" hidden="1" customWidth="1"/>
    <col min="5409" max="5409" width="11.28515625" customWidth="1"/>
    <col min="5410" max="5410" width="13.140625" customWidth="1"/>
    <col min="5411" max="5411" width="24.85546875" customWidth="1"/>
    <col min="5412" max="5412" width="22.5703125" customWidth="1"/>
    <col min="5413" max="5413" width="18.28515625" customWidth="1"/>
    <col min="5414" max="5414" width="3.140625" customWidth="1"/>
    <col min="5415" max="5415" width="16.7109375" customWidth="1"/>
    <col min="5416" max="5416" width="5.5703125" customWidth="1"/>
    <col min="5417" max="5417" width="8" customWidth="1"/>
    <col min="5418" max="5418" width="22.42578125" customWidth="1"/>
    <col min="5633" max="5633" width="11.7109375" customWidth="1"/>
    <col min="5634" max="5634" width="19.5703125" customWidth="1"/>
    <col min="5635" max="5635" width="5.5703125" customWidth="1"/>
    <col min="5636" max="5636" width="40.5703125" customWidth="1"/>
    <col min="5637" max="5637" width="39.42578125" customWidth="1"/>
    <col min="5638" max="5638" width="19.28515625" customWidth="1"/>
    <col min="5639" max="5639" width="16.140625" customWidth="1"/>
    <col min="5640" max="5640" width="16.7109375" customWidth="1"/>
    <col min="5641" max="5641" width="13.140625" customWidth="1"/>
    <col min="5642" max="5642" width="4.7109375" customWidth="1"/>
    <col min="5643" max="5643" width="14.85546875" customWidth="1"/>
    <col min="5644" max="5656" width="0" hidden="1" customWidth="1"/>
    <col min="5657" max="5657" width="8.5703125" customWidth="1"/>
    <col min="5658" max="5658" width="4.5703125" customWidth="1"/>
    <col min="5659" max="5664" width="0" hidden="1" customWidth="1"/>
    <col min="5665" max="5665" width="11.28515625" customWidth="1"/>
    <col min="5666" max="5666" width="13.140625" customWidth="1"/>
    <col min="5667" max="5667" width="24.85546875" customWidth="1"/>
    <col min="5668" max="5668" width="22.5703125" customWidth="1"/>
    <col min="5669" max="5669" width="18.28515625" customWidth="1"/>
    <col min="5670" max="5670" width="3.140625" customWidth="1"/>
    <col min="5671" max="5671" width="16.7109375" customWidth="1"/>
    <col min="5672" max="5672" width="5.5703125" customWidth="1"/>
    <col min="5673" max="5673" width="8" customWidth="1"/>
    <col min="5674" max="5674" width="22.42578125" customWidth="1"/>
    <col min="5889" max="5889" width="11.7109375" customWidth="1"/>
    <col min="5890" max="5890" width="19.5703125" customWidth="1"/>
    <col min="5891" max="5891" width="5.5703125" customWidth="1"/>
    <col min="5892" max="5892" width="40.5703125" customWidth="1"/>
    <col min="5893" max="5893" width="39.42578125" customWidth="1"/>
    <col min="5894" max="5894" width="19.28515625" customWidth="1"/>
    <col min="5895" max="5895" width="16.140625" customWidth="1"/>
    <col min="5896" max="5896" width="16.7109375" customWidth="1"/>
    <col min="5897" max="5897" width="13.140625" customWidth="1"/>
    <col min="5898" max="5898" width="4.7109375" customWidth="1"/>
    <col min="5899" max="5899" width="14.85546875" customWidth="1"/>
    <col min="5900" max="5912" width="0" hidden="1" customWidth="1"/>
    <col min="5913" max="5913" width="8.5703125" customWidth="1"/>
    <col min="5914" max="5914" width="4.5703125" customWidth="1"/>
    <col min="5915" max="5920" width="0" hidden="1" customWidth="1"/>
    <col min="5921" max="5921" width="11.28515625" customWidth="1"/>
    <col min="5922" max="5922" width="13.140625" customWidth="1"/>
    <col min="5923" max="5923" width="24.85546875" customWidth="1"/>
    <col min="5924" max="5924" width="22.5703125" customWidth="1"/>
    <col min="5925" max="5925" width="18.28515625" customWidth="1"/>
    <col min="5926" max="5926" width="3.140625" customWidth="1"/>
    <col min="5927" max="5927" width="16.7109375" customWidth="1"/>
    <col min="5928" max="5928" width="5.5703125" customWidth="1"/>
    <col min="5929" max="5929" width="8" customWidth="1"/>
    <col min="5930" max="5930" width="22.42578125" customWidth="1"/>
    <col min="6145" max="6145" width="11.7109375" customWidth="1"/>
    <col min="6146" max="6146" width="19.5703125" customWidth="1"/>
    <col min="6147" max="6147" width="5.5703125" customWidth="1"/>
    <col min="6148" max="6148" width="40.5703125" customWidth="1"/>
    <col min="6149" max="6149" width="39.42578125" customWidth="1"/>
    <col min="6150" max="6150" width="19.28515625" customWidth="1"/>
    <col min="6151" max="6151" width="16.140625" customWidth="1"/>
    <col min="6152" max="6152" width="16.7109375" customWidth="1"/>
    <col min="6153" max="6153" width="13.140625" customWidth="1"/>
    <col min="6154" max="6154" width="4.7109375" customWidth="1"/>
    <col min="6155" max="6155" width="14.85546875" customWidth="1"/>
    <col min="6156" max="6168" width="0" hidden="1" customWidth="1"/>
    <col min="6169" max="6169" width="8.5703125" customWidth="1"/>
    <col min="6170" max="6170" width="4.5703125" customWidth="1"/>
    <col min="6171" max="6176" width="0" hidden="1" customWidth="1"/>
    <col min="6177" max="6177" width="11.28515625" customWidth="1"/>
    <col min="6178" max="6178" width="13.140625" customWidth="1"/>
    <col min="6179" max="6179" width="24.85546875" customWidth="1"/>
    <col min="6180" max="6180" width="22.5703125" customWidth="1"/>
    <col min="6181" max="6181" width="18.28515625" customWidth="1"/>
    <col min="6182" max="6182" width="3.140625" customWidth="1"/>
    <col min="6183" max="6183" width="16.7109375" customWidth="1"/>
    <col min="6184" max="6184" width="5.5703125" customWidth="1"/>
    <col min="6185" max="6185" width="8" customWidth="1"/>
    <col min="6186" max="6186" width="22.42578125" customWidth="1"/>
    <col min="6401" max="6401" width="11.7109375" customWidth="1"/>
    <col min="6402" max="6402" width="19.5703125" customWidth="1"/>
    <col min="6403" max="6403" width="5.5703125" customWidth="1"/>
    <col min="6404" max="6404" width="40.5703125" customWidth="1"/>
    <col min="6405" max="6405" width="39.42578125" customWidth="1"/>
    <col min="6406" max="6406" width="19.28515625" customWidth="1"/>
    <col min="6407" max="6407" width="16.140625" customWidth="1"/>
    <col min="6408" max="6408" width="16.7109375" customWidth="1"/>
    <col min="6409" max="6409" width="13.140625" customWidth="1"/>
    <col min="6410" max="6410" width="4.7109375" customWidth="1"/>
    <col min="6411" max="6411" width="14.85546875" customWidth="1"/>
    <col min="6412" max="6424" width="0" hidden="1" customWidth="1"/>
    <col min="6425" max="6425" width="8.5703125" customWidth="1"/>
    <col min="6426" max="6426" width="4.5703125" customWidth="1"/>
    <col min="6427" max="6432" width="0" hidden="1" customWidth="1"/>
    <col min="6433" max="6433" width="11.28515625" customWidth="1"/>
    <col min="6434" max="6434" width="13.140625" customWidth="1"/>
    <col min="6435" max="6435" width="24.85546875" customWidth="1"/>
    <col min="6436" max="6436" width="22.5703125" customWidth="1"/>
    <col min="6437" max="6437" width="18.28515625" customWidth="1"/>
    <col min="6438" max="6438" width="3.140625" customWidth="1"/>
    <col min="6439" max="6439" width="16.7109375" customWidth="1"/>
    <col min="6440" max="6440" width="5.5703125" customWidth="1"/>
    <col min="6441" max="6441" width="8" customWidth="1"/>
    <col min="6442" max="6442" width="22.42578125" customWidth="1"/>
    <col min="6657" max="6657" width="11.7109375" customWidth="1"/>
    <col min="6658" max="6658" width="19.5703125" customWidth="1"/>
    <col min="6659" max="6659" width="5.5703125" customWidth="1"/>
    <col min="6660" max="6660" width="40.5703125" customWidth="1"/>
    <col min="6661" max="6661" width="39.42578125" customWidth="1"/>
    <col min="6662" max="6662" width="19.28515625" customWidth="1"/>
    <col min="6663" max="6663" width="16.140625" customWidth="1"/>
    <col min="6664" max="6664" width="16.7109375" customWidth="1"/>
    <col min="6665" max="6665" width="13.140625" customWidth="1"/>
    <col min="6666" max="6666" width="4.7109375" customWidth="1"/>
    <col min="6667" max="6667" width="14.85546875" customWidth="1"/>
    <col min="6668" max="6680" width="0" hidden="1" customWidth="1"/>
    <col min="6681" max="6681" width="8.5703125" customWidth="1"/>
    <col min="6682" max="6682" width="4.5703125" customWidth="1"/>
    <col min="6683" max="6688" width="0" hidden="1" customWidth="1"/>
    <col min="6689" max="6689" width="11.28515625" customWidth="1"/>
    <col min="6690" max="6690" width="13.140625" customWidth="1"/>
    <col min="6691" max="6691" width="24.85546875" customWidth="1"/>
    <col min="6692" max="6692" width="22.5703125" customWidth="1"/>
    <col min="6693" max="6693" width="18.28515625" customWidth="1"/>
    <col min="6694" max="6694" width="3.140625" customWidth="1"/>
    <col min="6695" max="6695" width="16.7109375" customWidth="1"/>
    <col min="6696" max="6696" width="5.5703125" customWidth="1"/>
    <col min="6697" max="6697" width="8" customWidth="1"/>
    <col min="6698" max="6698" width="22.42578125" customWidth="1"/>
    <col min="6913" max="6913" width="11.7109375" customWidth="1"/>
    <col min="6914" max="6914" width="19.5703125" customWidth="1"/>
    <col min="6915" max="6915" width="5.5703125" customWidth="1"/>
    <col min="6916" max="6916" width="40.5703125" customWidth="1"/>
    <col min="6917" max="6917" width="39.42578125" customWidth="1"/>
    <col min="6918" max="6918" width="19.28515625" customWidth="1"/>
    <col min="6919" max="6919" width="16.140625" customWidth="1"/>
    <col min="6920" max="6920" width="16.7109375" customWidth="1"/>
    <col min="6921" max="6921" width="13.140625" customWidth="1"/>
    <col min="6922" max="6922" width="4.7109375" customWidth="1"/>
    <col min="6923" max="6923" width="14.85546875" customWidth="1"/>
    <col min="6924" max="6936" width="0" hidden="1" customWidth="1"/>
    <col min="6937" max="6937" width="8.5703125" customWidth="1"/>
    <col min="6938" max="6938" width="4.5703125" customWidth="1"/>
    <col min="6939" max="6944" width="0" hidden="1" customWidth="1"/>
    <col min="6945" max="6945" width="11.28515625" customWidth="1"/>
    <col min="6946" max="6946" width="13.140625" customWidth="1"/>
    <col min="6947" max="6947" width="24.85546875" customWidth="1"/>
    <col min="6948" max="6948" width="22.5703125" customWidth="1"/>
    <col min="6949" max="6949" width="18.28515625" customWidth="1"/>
    <col min="6950" max="6950" width="3.140625" customWidth="1"/>
    <col min="6951" max="6951" width="16.7109375" customWidth="1"/>
    <col min="6952" max="6952" width="5.5703125" customWidth="1"/>
    <col min="6953" max="6953" width="8" customWidth="1"/>
    <col min="6954" max="6954" width="22.42578125" customWidth="1"/>
    <col min="7169" max="7169" width="11.7109375" customWidth="1"/>
    <col min="7170" max="7170" width="19.5703125" customWidth="1"/>
    <col min="7171" max="7171" width="5.5703125" customWidth="1"/>
    <col min="7172" max="7172" width="40.5703125" customWidth="1"/>
    <col min="7173" max="7173" width="39.42578125" customWidth="1"/>
    <col min="7174" max="7174" width="19.28515625" customWidth="1"/>
    <col min="7175" max="7175" width="16.140625" customWidth="1"/>
    <col min="7176" max="7176" width="16.7109375" customWidth="1"/>
    <col min="7177" max="7177" width="13.140625" customWidth="1"/>
    <col min="7178" max="7178" width="4.7109375" customWidth="1"/>
    <col min="7179" max="7179" width="14.85546875" customWidth="1"/>
    <col min="7180" max="7192" width="0" hidden="1" customWidth="1"/>
    <col min="7193" max="7193" width="8.5703125" customWidth="1"/>
    <col min="7194" max="7194" width="4.5703125" customWidth="1"/>
    <col min="7195" max="7200" width="0" hidden="1" customWidth="1"/>
    <col min="7201" max="7201" width="11.28515625" customWidth="1"/>
    <col min="7202" max="7202" width="13.140625" customWidth="1"/>
    <col min="7203" max="7203" width="24.85546875" customWidth="1"/>
    <col min="7204" max="7204" width="22.5703125" customWidth="1"/>
    <col min="7205" max="7205" width="18.28515625" customWidth="1"/>
    <col min="7206" max="7206" width="3.140625" customWidth="1"/>
    <col min="7207" max="7207" width="16.7109375" customWidth="1"/>
    <col min="7208" max="7208" width="5.5703125" customWidth="1"/>
    <col min="7209" max="7209" width="8" customWidth="1"/>
    <col min="7210" max="7210" width="22.42578125" customWidth="1"/>
    <col min="7425" max="7425" width="11.7109375" customWidth="1"/>
    <col min="7426" max="7426" width="19.5703125" customWidth="1"/>
    <col min="7427" max="7427" width="5.5703125" customWidth="1"/>
    <col min="7428" max="7428" width="40.5703125" customWidth="1"/>
    <col min="7429" max="7429" width="39.42578125" customWidth="1"/>
    <col min="7430" max="7430" width="19.28515625" customWidth="1"/>
    <col min="7431" max="7431" width="16.140625" customWidth="1"/>
    <col min="7432" max="7432" width="16.7109375" customWidth="1"/>
    <col min="7433" max="7433" width="13.140625" customWidth="1"/>
    <col min="7434" max="7434" width="4.7109375" customWidth="1"/>
    <col min="7435" max="7435" width="14.85546875" customWidth="1"/>
    <col min="7436" max="7448" width="0" hidden="1" customWidth="1"/>
    <col min="7449" max="7449" width="8.5703125" customWidth="1"/>
    <col min="7450" max="7450" width="4.5703125" customWidth="1"/>
    <col min="7451" max="7456" width="0" hidden="1" customWidth="1"/>
    <col min="7457" max="7457" width="11.28515625" customWidth="1"/>
    <col min="7458" max="7458" width="13.140625" customWidth="1"/>
    <col min="7459" max="7459" width="24.85546875" customWidth="1"/>
    <col min="7460" max="7460" width="22.5703125" customWidth="1"/>
    <col min="7461" max="7461" width="18.28515625" customWidth="1"/>
    <col min="7462" max="7462" width="3.140625" customWidth="1"/>
    <col min="7463" max="7463" width="16.7109375" customWidth="1"/>
    <col min="7464" max="7464" width="5.5703125" customWidth="1"/>
    <col min="7465" max="7465" width="8" customWidth="1"/>
    <col min="7466" max="7466" width="22.42578125" customWidth="1"/>
    <col min="7681" max="7681" width="11.7109375" customWidth="1"/>
    <col min="7682" max="7682" width="19.5703125" customWidth="1"/>
    <col min="7683" max="7683" width="5.5703125" customWidth="1"/>
    <col min="7684" max="7684" width="40.5703125" customWidth="1"/>
    <col min="7685" max="7685" width="39.42578125" customWidth="1"/>
    <col min="7686" max="7686" width="19.28515625" customWidth="1"/>
    <col min="7687" max="7687" width="16.140625" customWidth="1"/>
    <col min="7688" max="7688" width="16.7109375" customWidth="1"/>
    <col min="7689" max="7689" width="13.140625" customWidth="1"/>
    <col min="7690" max="7690" width="4.7109375" customWidth="1"/>
    <col min="7691" max="7691" width="14.85546875" customWidth="1"/>
    <col min="7692" max="7704" width="0" hidden="1" customWidth="1"/>
    <col min="7705" max="7705" width="8.5703125" customWidth="1"/>
    <col min="7706" max="7706" width="4.5703125" customWidth="1"/>
    <col min="7707" max="7712" width="0" hidden="1" customWidth="1"/>
    <col min="7713" max="7713" width="11.28515625" customWidth="1"/>
    <col min="7714" max="7714" width="13.140625" customWidth="1"/>
    <col min="7715" max="7715" width="24.85546875" customWidth="1"/>
    <col min="7716" max="7716" width="22.5703125" customWidth="1"/>
    <col min="7717" max="7717" width="18.28515625" customWidth="1"/>
    <col min="7718" max="7718" width="3.140625" customWidth="1"/>
    <col min="7719" max="7719" width="16.7109375" customWidth="1"/>
    <col min="7720" max="7720" width="5.5703125" customWidth="1"/>
    <col min="7721" max="7721" width="8" customWidth="1"/>
    <col min="7722" max="7722" width="22.42578125" customWidth="1"/>
    <col min="7937" max="7937" width="11.7109375" customWidth="1"/>
    <col min="7938" max="7938" width="19.5703125" customWidth="1"/>
    <col min="7939" max="7939" width="5.5703125" customWidth="1"/>
    <col min="7940" max="7940" width="40.5703125" customWidth="1"/>
    <col min="7941" max="7941" width="39.42578125" customWidth="1"/>
    <col min="7942" max="7942" width="19.28515625" customWidth="1"/>
    <col min="7943" max="7943" width="16.140625" customWidth="1"/>
    <col min="7944" max="7944" width="16.7109375" customWidth="1"/>
    <col min="7945" max="7945" width="13.140625" customWidth="1"/>
    <col min="7946" max="7946" width="4.7109375" customWidth="1"/>
    <col min="7947" max="7947" width="14.85546875" customWidth="1"/>
    <col min="7948" max="7960" width="0" hidden="1" customWidth="1"/>
    <col min="7961" max="7961" width="8.5703125" customWidth="1"/>
    <col min="7962" max="7962" width="4.5703125" customWidth="1"/>
    <col min="7963" max="7968" width="0" hidden="1" customWidth="1"/>
    <col min="7969" max="7969" width="11.28515625" customWidth="1"/>
    <col min="7970" max="7970" width="13.140625" customWidth="1"/>
    <col min="7971" max="7971" width="24.85546875" customWidth="1"/>
    <col min="7972" max="7972" width="22.5703125" customWidth="1"/>
    <col min="7973" max="7973" width="18.28515625" customWidth="1"/>
    <col min="7974" max="7974" width="3.140625" customWidth="1"/>
    <col min="7975" max="7975" width="16.7109375" customWidth="1"/>
    <col min="7976" max="7976" width="5.5703125" customWidth="1"/>
    <col min="7977" max="7977" width="8" customWidth="1"/>
    <col min="7978" max="7978" width="22.42578125" customWidth="1"/>
    <col min="8193" max="8193" width="11.7109375" customWidth="1"/>
    <col min="8194" max="8194" width="19.5703125" customWidth="1"/>
    <col min="8195" max="8195" width="5.5703125" customWidth="1"/>
    <col min="8196" max="8196" width="40.5703125" customWidth="1"/>
    <col min="8197" max="8197" width="39.42578125" customWidth="1"/>
    <col min="8198" max="8198" width="19.28515625" customWidth="1"/>
    <col min="8199" max="8199" width="16.140625" customWidth="1"/>
    <col min="8200" max="8200" width="16.7109375" customWidth="1"/>
    <col min="8201" max="8201" width="13.140625" customWidth="1"/>
    <col min="8202" max="8202" width="4.7109375" customWidth="1"/>
    <col min="8203" max="8203" width="14.85546875" customWidth="1"/>
    <col min="8204" max="8216" width="0" hidden="1" customWidth="1"/>
    <col min="8217" max="8217" width="8.5703125" customWidth="1"/>
    <col min="8218" max="8218" width="4.5703125" customWidth="1"/>
    <col min="8219" max="8224" width="0" hidden="1" customWidth="1"/>
    <col min="8225" max="8225" width="11.28515625" customWidth="1"/>
    <col min="8226" max="8226" width="13.140625" customWidth="1"/>
    <col min="8227" max="8227" width="24.85546875" customWidth="1"/>
    <col min="8228" max="8228" width="22.5703125" customWidth="1"/>
    <col min="8229" max="8229" width="18.28515625" customWidth="1"/>
    <col min="8230" max="8230" width="3.140625" customWidth="1"/>
    <col min="8231" max="8231" width="16.7109375" customWidth="1"/>
    <col min="8232" max="8232" width="5.5703125" customWidth="1"/>
    <col min="8233" max="8233" width="8" customWidth="1"/>
    <col min="8234" max="8234" width="22.42578125" customWidth="1"/>
    <col min="8449" max="8449" width="11.7109375" customWidth="1"/>
    <col min="8450" max="8450" width="19.5703125" customWidth="1"/>
    <col min="8451" max="8451" width="5.5703125" customWidth="1"/>
    <col min="8452" max="8452" width="40.5703125" customWidth="1"/>
    <col min="8453" max="8453" width="39.42578125" customWidth="1"/>
    <col min="8454" max="8454" width="19.28515625" customWidth="1"/>
    <col min="8455" max="8455" width="16.140625" customWidth="1"/>
    <col min="8456" max="8456" width="16.7109375" customWidth="1"/>
    <col min="8457" max="8457" width="13.140625" customWidth="1"/>
    <col min="8458" max="8458" width="4.7109375" customWidth="1"/>
    <col min="8459" max="8459" width="14.85546875" customWidth="1"/>
    <col min="8460" max="8472" width="0" hidden="1" customWidth="1"/>
    <col min="8473" max="8473" width="8.5703125" customWidth="1"/>
    <col min="8474" max="8474" width="4.5703125" customWidth="1"/>
    <col min="8475" max="8480" width="0" hidden="1" customWidth="1"/>
    <col min="8481" max="8481" width="11.28515625" customWidth="1"/>
    <col min="8482" max="8482" width="13.140625" customWidth="1"/>
    <col min="8483" max="8483" width="24.85546875" customWidth="1"/>
    <col min="8484" max="8484" width="22.5703125" customWidth="1"/>
    <col min="8485" max="8485" width="18.28515625" customWidth="1"/>
    <col min="8486" max="8486" width="3.140625" customWidth="1"/>
    <col min="8487" max="8487" width="16.7109375" customWidth="1"/>
    <col min="8488" max="8488" width="5.5703125" customWidth="1"/>
    <col min="8489" max="8489" width="8" customWidth="1"/>
    <col min="8490" max="8490" width="22.42578125" customWidth="1"/>
    <col min="8705" max="8705" width="11.7109375" customWidth="1"/>
    <col min="8706" max="8706" width="19.5703125" customWidth="1"/>
    <col min="8707" max="8707" width="5.5703125" customWidth="1"/>
    <col min="8708" max="8708" width="40.5703125" customWidth="1"/>
    <col min="8709" max="8709" width="39.42578125" customWidth="1"/>
    <col min="8710" max="8710" width="19.28515625" customWidth="1"/>
    <col min="8711" max="8711" width="16.140625" customWidth="1"/>
    <col min="8712" max="8712" width="16.7109375" customWidth="1"/>
    <col min="8713" max="8713" width="13.140625" customWidth="1"/>
    <col min="8714" max="8714" width="4.7109375" customWidth="1"/>
    <col min="8715" max="8715" width="14.85546875" customWidth="1"/>
    <col min="8716" max="8728" width="0" hidden="1" customWidth="1"/>
    <col min="8729" max="8729" width="8.5703125" customWidth="1"/>
    <col min="8730" max="8730" width="4.5703125" customWidth="1"/>
    <col min="8731" max="8736" width="0" hidden="1" customWidth="1"/>
    <col min="8737" max="8737" width="11.28515625" customWidth="1"/>
    <col min="8738" max="8738" width="13.140625" customWidth="1"/>
    <col min="8739" max="8739" width="24.85546875" customWidth="1"/>
    <col min="8740" max="8740" width="22.5703125" customWidth="1"/>
    <col min="8741" max="8741" width="18.28515625" customWidth="1"/>
    <col min="8742" max="8742" width="3.140625" customWidth="1"/>
    <col min="8743" max="8743" width="16.7109375" customWidth="1"/>
    <col min="8744" max="8744" width="5.5703125" customWidth="1"/>
    <col min="8745" max="8745" width="8" customWidth="1"/>
    <col min="8746" max="8746" width="22.42578125" customWidth="1"/>
    <col min="8961" max="8961" width="11.7109375" customWidth="1"/>
    <col min="8962" max="8962" width="19.5703125" customWidth="1"/>
    <col min="8963" max="8963" width="5.5703125" customWidth="1"/>
    <col min="8964" max="8964" width="40.5703125" customWidth="1"/>
    <col min="8965" max="8965" width="39.42578125" customWidth="1"/>
    <col min="8966" max="8966" width="19.28515625" customWidth="1"/>
    <col min="8967" max="8967" width="16.140625" customWidth="1"/>
    <col min="8968" max="8968" width="16.7109375" customWidth="1"/>
    <col min="8969" max="8969" width="13.140625" customWidth="1"/>
    <col min="8970" max="8970" width="4.7109375" customWidth="1"/>
    <col min="8971" max="8971" width="14.85546875" customWidth="1"/>
    <col min="8972" max="8984" width="0" hidden="1" customWidth="1"/>
    <col min="8985" max="8985" width="8.5703125" customWidth="1"/>
    <col min="8986" max="8986" width="4.5703125" customWidth="1"/>
    <col min="8987" max="8992" width="0" hidden="1" customWidth="1"/>
    <col min="8993" max="8993" width="11.28515625" customWidth="1"/>
    <col min="8994" max="8994" width="13.140625" customWidth="1"/>
    <col min="8995" max="8995" width="24.85546875" customWidth="1"/>
    <col min="8996" max="8996" width="22.5703125" customWidth="1"/>
    <col min="8997" max="8997" width="18.28515625" customWidth="1"/>
    <col min="8998" max="8998" width="3.140625" customWidth="1"/>
    <col min="8999" max="8999" width="16.7109375" customWidth="1"/>
    <col min="9000" max="9000" width="5.5703125" customWidth="1"/>
    <col min="9001" max="9001" width="8" customWidth="1"/>
    <col min="9002" max="9002" width="22.42578125" customWidth="1"/>
    <col min="9217" max="9217" width="11.7109375" customWidth="1"/>
    <col min="9218" max="9218" width="19.5703125" customWidth="1"/>
    <col min="9219" max="9219" width="5.5703125" customWidth="1"/>
    <col min="9220" max="9220" width="40.5703125" customWidth="1"/>
    <col min="9221" max="9221" width="39.42578125" customWidth="1"/>
    <col min="9222" max="9222" width="19.28515625" customWidth="1"/>
    <col min="9223" max="9223" width="16.140625" customWidth="1"/>
    <col min="9224" max="9224" width="16.7109375" customWidth="1"/>
    <col min="9225" max="9225" width="13.140625" customWidth="1"/>
    <col min="9226" max="9226" width="4.7109375" customWidth="1"/>
    <col min="9227" max="9227" width="14.85546875" customWidth="1"/>
    <col min="9228" max="9240" width="0" hidden="1" customWidth="1"/>
    <col min="9241" max="9241" width="8.5703125" customWidth="1"/>
    <col min="9242" max="9242" width="4.5703125" customWidth="1"/>
    <col min="9243" max="9248" width="0" hidden="1" customWidth="1"/>
    <col min="9249" max="9249" width="11.28515625" customWidth="1"/>
    <col min="9250" max="9250" width="13.140625" customWidth="1"/>
    <col min="9251" max="9251" width="24.85546875" customWidth="1"/>
    <col min="9252" max="9252" width="22.5703125" customWidth="1"/>
    <col min="9253" max="9253" width="18.28515625" customWidth="1"/>
    <col min="9254" max="9254" width="3.140625" customWidth="1"/>
    <col min="9255" max="9255" width="16.7109375" customWidth="1"/>
    <col min="9256" max="9256" width="5.5703125" customWidth="1"/>
    <col min="9257" max="9257" width="8" customWidth="1"/>
    <col min="9258" max="9258" width="22.42578125" customWidth="1"/>
    <col min="9473" max="9473" width="11.7109375" customWidth="1"/>
    <col min="9474" max="9474" width="19.5703125" customWidth="1"/>
    <col min="9475" max="9475" width="5.5703125" customWidth="1"/>
    <col min="9476" max="9476" width="40.5703125" customWidth="1"/>
    <col min="9477" max="9477" width="39.42578125" customWidth="1"/>
    <col min="9478" max="9478" width="19.28515625" customWidth="1"/>
    <col min="9479" max="9479" width="16.140625" customWidth="1"/>
    <col min="9480" max="9480" width="16.7109375" customWidth="1"/>
    <col min="9481" max="9481" width="13.140625" customWidth="1"/>
    <col min="9482" max="9482" width="4.7109375" customWidth="1"/>
    <col min="9483" max="9483" width="14.85546875" customWidth="1"/>
    <col min="9484" max="9496" width="0" hidden="1" customWidth="1"/>
    <col min="9497" max="9497" width="8.5703125" customWidth="1"/>
    <col min="9498" max="9498" width="4.5703125" customWidth="1"/>
    <col min="9499" max="9504" width="0" hidden="1" customWidth="1"/>
    <col min="9505" max="9505" width="11.28515625" customWidth="1"/>
    <col min="9506" max="9506" width="13.140625" customWidth="1"/>
    <col min="9507" max="9507" width="24.85546875" customWidth="1"/>
    <col min="9508" max="9508" width="22.5703125" customWidth="1"/>
    <col min="9509" max="9509" width="18.28515625" customWidth="1"/>
    <col min="9510" max="9510" width="3.140625" customWidth="1"/>
    <col min="9511" max="9511" width="16.7109375" customWidth="1"/>
    <col min="9512" max="9512" width="5.5703125" customWidth="1"/>
    <col min="9513" max="9513" width="8" customWidth="1"/>
    <col min="9514" max="9514" width="22.42578125" customWidth="1"/>
    <col min="9729" max="9729" width="11.7109375" customWidth="1"/>
    <col min="9730" max="9730" width="19.5703125" customWidth="1"/>
    <col min="9731" max="9731" width="5.5703125" customWidth="1"/>
    <col min="9732" max="9732" width="40.5703125" customWidth="1"/>
    <col min="9733" max="9733" width="39.42578125" customWidth="1"/>
    <col min="9734" max="9734" width="19.28515625" customWidth="1"/>
    <col min="9735" max="9735" width="16.140625" customWidth="1"/>
    <col min="9736" max="9736" width="16.7109375" customWidth="1"/>
    <col min="9737" max="9737" width="13.140625" customWidth="1"/>
    <col min="9738" max="9738" width="4.7109375" customWidth="1"/>
    <col min="9739" max="9739" width="14.85546875" customWidth="1"/>
    <col min="9740" max="9752" width="0" hidden="1" customWidth="1"/>
    <col min="9753" max="9753" width="8.5703125" customWidth="1"/>
    <col min="9754" max="9754" width="4.5703125" customWidth="1"/>
    <col min="9755" max="9760" width="0" hidden="1" customWidth="1"/>
    <col min="9761" max="9761" width="11.28515625" customWidth="1"/>
    <col min="9762" max="9762" width="13.140625" customWidth="1"/>
    <col min="9763" max="9763" width="24.85546875" customWidth="1"/>
    <col min="9764" max="9764" width="22.5703125" customWidth="1"/>
    <col min="9765" max="9765" width="18.28515625" customWidth="1"/>
    <col min="9766" max="9766" width="3.140625" customWidth="1"/>
    <col min="9767" max="9767" width="16.7109375" customWidth="1"/>
    <col min="9768" max="9768" width="5.5703125" customWidth="1"/>
    <col min="9769" max="9769" width="8" customWidth="1"/>
    <col min="9770" max="9770" width="22.42578125" customWidth="1"/>
    <col min="9985" max="9985" width="11.7109375" customWidth="1"/>
    <col min="9986" max="9986" width="19.5703125" customWidth="1"/>
    <col min="9987" max="9987" width="5.5703125" customWidth="1"/>
    <col min="9988" max="9988" width="40.5703125" customWidth="1"/>
    <col min="9989" max="9989" width="39.42578125" customWidth="1"/>
    <col min="9990" max="9990" width="19.28515625" customWidth="1"/>
    <col min="9991" max="9991" width="16.140625" customWidth="1"/>
    <col min="9992" max="9992" width="16.7109375" customWidth="1"/>
    <col min="9993" max="9993" width="13.140625" customWidth="1"/>
    <col min="9994" max="9994" width="4.7109375" customWidth="1"/>
    <col min="9995" max="9995" width="14.85546875" customWidth="1"/>
    <col min="9996" max="10008" width="0" hidden="1" customWidth="1"/>
    <col min="10009" max="10009" width="8.5703125" customWidth="1"/>
    <col min="10010" max="10010" width="4.5703125" customWidth="1"/>
    <col min="10011" max="10016" width="0" hidden="1" customWidth="1"/>
    <col min="10017" max="10017" width="11.28515625" customWidth="1"/>
    <col min="10018" max="10018" width="13.140625" customWidth="1"/>
    <col min="10019" max="10019" width="24.85546875" customWidth="1"/>
    <col min="10020" max="10020" width="22.5703125" customWidth="1"/>
    <col min="10021" max="10021" width="18.28515625" customWidth="1"/>
    <col min="10022" max="10022" width="3.140625" customWidth="1"/>
    <col min="10023" max="10023" width="16.7109375" customWidth="1"/>
    <col min="10024" max="10024" width="5.5703125" customWidth="1"/>
    <col min="10025" max="10025" width="8" customWidth="1"/>
    <col min="10026" max="10026" width="22.42578125" customWidth="1"/>
    <col min="10241" max="10241" width="11.7109375" customWidth="1"/>
    <col min="10242" max="10242" width="19.5703125" customWidth="1"/>
    <col min="10243" max="10243" width="5.5703125" customWidth="1"/>
    <col min="10244" max="10244" width="40.5703125" customWidth="1"/>
    <col min="10245" max="10245" width="39.42578125" customWidth="1"/>
    <col min="10246" max="10246" width="19.28515625" customWidth="1"/>
    <col min="10247" max="10247" width="16.140625" customWidth="1"/>
    <col min="10248" max="10248" width="16.7109375" customWidth="1"/>
    <col min="10249" max="10249" width="13.140625" customWidth="1"/>
    <col min="10250" max="10250" width="4.7109375" customWidth="1"/>
    <col min="10251" max="10251" width="14.85546875" customWidth="1"/>
    <col min="10252" max="10264" width="0" hidden="1" customWidth="1"/>
    <col min="10265" max="10265" width="8.5703125" customWidth="1"/>
    <col min="10266" max="10266" width="4.5703125" customWidth="1"/>
    <col min="10267" max="10272" width="0" hidden="1" customWidth="1"/>
    <col min="10273" max="10273" width="11.28515625" customWidth="1"/>
    <col min="10274" max="10274" width="13.140625" customWidth="1"/>
    <col min="10275" max="10275" width="24.85546875" customWidth="1"/>
    <col min="10276" max="10276" width="22.5703125" customWidth="1"/>
    <col min="10277" max="10277" width="18.28515625" customWidth="1"/>
    <col min="10278" max="10278" width="3.140625" customWidth="1"/>
    <col min="10279" max="10279" width="16.7109375" customWidth="1"/>
    <col min="10280" max="10280" width="5.5703125" customWidth="1"/>
    <col min="10281" max="10281" width="8" customWidth="1"/>
    <col min="10282" max="10282" width="22.42578125" customWidth="1"/>
    <col min="10497" max="10497" width="11.7109375" customWidth="1"/>
    <col min="10498" max="10498" width="19.5703125" customWidth="1"/>
    <col min="10499" max="10499" width="5.5703125" customWidth="1"/>
    <col min="10500" max="10500" width="40.5703125" customWidth="1"/>
    <col min="10501" max="10501" width="39.42578125" customWidth="1"/>
    <col min="10502" max="10502" width="19.28515625" customWidth="1"/>
    <col min="10503" max="10503" width="16.140625" customWidth="1"/>
    <col min="10504" max="10504" width="16.7109375" customWidth="1"/>
    <col min="10505" max="10505" width="13.140625" customWidth="1"/>
    <col min="10506" max="10506" width="4.7109375" customWidth="1"/>
    <col min="10507" max="10507" width="14.85546875" customWidth="1"/>
    <col min="10508" max="10520" width="0" hidden="1" customWidth="1"/>
    <col min="10521" max="10521" width="8.5703125" customWidth="1"/>
    <col min="10522" max="10522" width="4.5703125" customWidth="1"/>
    <col min="10523" max="10528" width="0" hidden="1" customWidth="1"/>
    <col min="10529" max="10529" width="11.28515625" customWidth="1"/>
    <col min="10530" max="10530" width="13.140625" customWidth="1"/>
    <col min="10531" max="10531" width="24.85546875" customWidth="1"/>
    <col min="10532" max="10532" width="22.5703125" customWidth="1"/>
    <col min="10533" max="10533" width="18.28515625" customWidth="1"/>
    <col min="10534" max="10534" width="3.140625" customWidth="1"/>
    <col min="10535" max="10535" width="16.7109375" customWidth="1"/>
    <col min="10536" max="10536" width="5.5703125" customWidth="1"/>
    <col min="10537" max="10537" width="8" customWidth="1"/>
    <col min="10538" max="10538" width="22.42578125" customWidth="1"/>
    <col min="10753" max="10753" width="11.7109375" customWidth="1"/>
    <col min="10754" max="10754" width="19.5703125" customWidth="1"/>
    <col min="10755" max="10755" width="5.5703125" customWidth="1"/>
    <col min="10756" max="10756" width="40.5703125" customWidth="1"/>
    <col min="10757" max="10757" width="39.42578125" customWidth="1"/>
    <col min="10758" max="10758" width="19.28515625" customWidth="1"/>
    <col min="10759" max="10759" width="16.140625" customWidth="1"/>
    <col min="10760" max="10760" width="16.7109375" customWidth="1"/>
    <col min="10761" max="10761" width="13.140625" customWidth="1"/>
    <col min="10762" max="10762" width="4.7109375" customWidth="1"/>
    <col min="10763" max="10763" width="14.85546875" customWidth="1"/>
    <col min="10764" max="10776" width="0" hidden="1" customWidth="1"/>
    <col min="10777" max="10777" width="8.5703125" customWidth="1"/>
    <col min="10778" max="10778" width="4.5703125" customWidth="1"/>
    <col min="10779" max="10784" width="0" hidden="1" customWidth="1"/>
    <col min="10785" max="10785" width="11.28515625" customWidth="1"/>
    <col min="10786" max="10786" width="13.140625" customWidth="1"/>
    <col min="10787" max="10787" width="24.85546875" customWidth="1"/>
    <col min="10788" max="10788" width="22.5703125" customWidth="1"/>
    <col min="10789" max="10789" width="18.28515625" customWidth="1"/>
    <col min="10790" max="10790" width="3.140625" customWidth="1"/>
    <col min="10791" max="10791" width="16.7109375" customWidth="1"/>
    <col min="10792" max="10792" width="5.5703125" customWidth="1"/>
    <col min="10793" max="10793" width="8" customWidth="1"/>
    <col min="10794" max="10794" width="22.42578125" customWidth="1"/>
    <col min="11009" max="11009" width="11.7109375" customWidth="1"/>
    <col min="11010" max="11010" width="19.5703125" customWidth="1"/>
    <col min="11011" max="11011" width="5.5703125" customWidth="1"/>
    <col min="11012" max="11012" width="40.5703125" customWidth="1"/>
    <col min="11013" max="11013" width="39.42578125" customWidth="1"/>
    <col min="11014" max="11014" width="19.28515625" customWidth="1"/>
    <col min="11015" max="11015" width="16.140625" customWidth="1"/>
    <col min="11016" max="11016" width="16.7109375" customWidth="1"/>
    <col min="11017" max="11017" width="13.140625" customWidth="1"/>
    <col min="11018" max="11018" width="4.7109375" customWidth="1"/>
    <col min="11019" max="11019" width="14.85546875" customWidth="1"/>
    <col min="11020" max="11032" width="0" hidden="1" customWidth="1"/>
    <col min="11033" max="11033" width="8.5703125" customWidth="1"/>
    <col min="11034" max="11034" width="4.5703125" customWidth="1"/>
    <col min="11035" max="11040" width="0" hidden="1" customWidth="1"/>
    <col min="11041" max="11041" width="11.28515625" customWidth="1"/>
    <col min="11042" max="11042" width="13.140625" customWidth="1"/>
    <col min="11043" max="11043" width="24.85546875" customWidth="1"/>
    <col min="11044" max="11044" width="22.5703125" customWidth="1"/>
    <col min="11045" max="11045" width="18.28515625" customWidth="1"/>
    <col min="11046" max="11046" width="3.140625" customWidth="1"/>
    <col min="11047" max="11047" width="16.7109375" customWidth="1"/>
    <col min="11048" max="11048" width="5.5703125" customWidth="1"/>
    <col min="11049" max="11049" width="8" customWidth="1"/>
    <col min="11050" max="11050" width="22.42578125" customWidth="1"/>
    <col min="11265" max="11265" width="11.7109375" customWidth="1"/>
    <col min="11266" max="11266" width="19.5703125" customWidth="1"/>
    <col min="11267" max="11267" width="5.5703125" customWidth="1"/>
    <col min="11268" max="11268" width="40.5703125" customWidth="1"/>
    <col min="11269" max="11269" width="39.42578125" customWidth="1"/>
    <col min="11270" max="11270" width="19.28515625" customWidth="1"/>
    <col min="11271" max="11271" width="16.140625" customWidth="1"/>
    <col min="11272" max="11272" width="16.7109375" customWidth="1"/>
    <col min="11273" max="11273" width="13.140625" customWidth="1"/>
    <col min="11274" max="11274" width="4.7109375" customWidth="1"/>
    <col min="11275" max="11275" width="14.85546875" customWidth="1"/>
    <col min="11276" max="11288" width="0" hidden="1" customWidth="1"/>
    <col min="11289" max="11289" width="8.5703125" customWidth="1"/>
    <col min="11290" max="11290" width="4.5703125" customWidth="1"/>
    <col min="11291" max="11296" width="0" hidden="1" customWidth="1"/>
    <col min="11297" max="11297" width="11.28515625" customWidth="1"/>
    <col min="11298" max="11298" width="13.140625" customWidth="1"/>
    <col min="11299" max="11299" width="24.85546875" customWidth="1"/>
    <col min="11300" max="11300" width="22.5703125" customWidth="1"/>
    <col min="11301" max="11301" width="18.28515625" customWidth="1"/>
    <col min="11302" max="11302" width="3.140625" customWidth="1"/>
    <col min="11303" max="11303" width="16.7109375" customWidth="1"/>
    <col min="11304" max="11304" width="5.5703125" customWidth="1"/>
    <col min="11305" max="11305" width="8" customWidth="1"/>
    <col min="11306" max="11306" width="22.42578125" customWidth="1"/>
    <col min="11521" max="11521" width="11.7109375" customWidth="1"/>
    <col min="11522" max="11522" width="19.5703125" customWidth="1"/>
    <col min="11523" max="11523" width="5.5703125" customWidth="1"/>
    <col min="11524" max="11524" width="40.5703125" customWidth="1"/>
    <col min="11525" max="11525" width="39.42578125" customWidth="1"/>
    <col min="11526" max="11526" width="19.28515625" customWidth="1"/>
    <col min="11527" max="11527" width="16.140625" customWidth="1"/>
    <col min="11528" max="11528" width="16.7109375" customWidth="1"/>
    <col min="11529" max="11529" width="13.140625" customWidth="1"/>
    <col min="11530" max="11530" width="4.7109375" customWidth="1"/>
    <col min="11531" max="11531" width="14.85546875" customWidth="1"/>
    <col min="11532" max="11544" width="0" hidden="1" customWidth="1"/>
    <col min="11545" max="11545" width="8.5703125" customWidth="1"/>
    <col min="11546" max="11546" width="4.5703125" customWidth="1"/>
    <col min="11547" max="11552" width="0" hidden="1" customWidth="1"/>
    <col min="11553" max="11553" width="11.28515625" customWidth="1"/>
    <col min="11554" max="11554" width="13.140625" customWidth="1"/>
    <col min="11555" max="11555" width="24.85546875" customWidth="1"/>
    <col min="11556" max="11556" width="22.5703125" customWidth="1"/>
    <col min="11557" max="11557" width="18.28515625" customWidth="1"/>
    <col min="11558" max="11558" width="3.140625" customWidth="1"/>
    <col min="11559" max="11559" width="16.7109375" customWidth="1"/>
    <col min="11560" max="11560" width="5.5703125" customWidth="1"/>
    <col min="11561" max="11561" width="8" customWidth="1"/>
    <col min="11562" max="11562" width="22.42578125" customWidth="1"/>
    <col min="11777" max="11777" width="11.7109375" customWidth="1"/>
    <col min="11778" max="11778" width="19.5703125" customWidth="1"/>
    <col min="11779" max="11779" width="5.5703125" customWidth="1"/>
    <col min="11780" max="11780" width="40.5703125" customWidth="1"/>
    <col min="11781" max="11781" width="39.42578125" customWidth="1"/>
    <col min="11782" max="11782" width="19.28515625" customWidth="1"/>
    <col min="11783" max="11783" width="16.140625" customWidth="1"/>
    <col min="11784" max="11784" width="16.7109375" customWidth="1"/>
    <col min="11785" max="11785" width="13.140625" customWidth="1"/>
    <col min="11786" max="11786" width="4.7109375" customWidth="1"/>
    <col min="11787" max="11787" width="14.85546875" customWidth="1"/>
    <col min="11788" max="11800" width="0" hidden="1" customWidth="1"/>
    <col min="11801" max="11801" width="8.5703125" customWidth="1"/>
    <col min="11802" max="11802" width="4.5703125" customWidth="1"/>
    <col min="11803" max="11808" width="0" hidden="1" customWidth="1"/>
    <col min="11809" max="11809" width="11.28515625" customWidth="1"/>
    <col min="11810" max="11810" width="13.140625" customWidth="1"/>
    <col min="11811" max="11811" width="24.85546875" customWidth="1"/>
    <col min="11812" max="11812" width="22.5703125" customWidth="1"/>
    <col min="11813" max="11813" width="18.28515625" customWidth="1"/>
    <col min="11814" max="11814" width="3.140625" customWidth="1"/>
    <col min="11815" max="11815" width="16.7109375" customWidth="1"/>
    <col min="11816" max="11816" width="5.5703125" customWidth="1"/>
    <col min="11817" max="11817" width="8" customWidth="1"/>
    <col min="11818" max="11818" width="22.42578125" customWidth="1"/>
    <col min="12033" max="12033" width="11.7109375" customWidth="1"/>
    <col min="12034" max="12034" width="19.5703125" customWidth="1"/>
    <col min="12035" max="12035" width="5.5703125" customWidth="1"/>
    <col min="12036" max="12036" width="40.5703125" customWidth="1"/>
    <col min="12037" max="12037" width="39.42578125" customWidth="1"/>
    <col min="12038" max="12038" width="19.28515625" customWidth="1"/>
    <col min="12039" max="12039" width="16.140625" customWidth="1"/>
    <col min="12040" max="12040" width="16.7109375" customWidth="1"/>
    <col min="12041" max="12041" width="13.140625" customWidth="1"/>
    <col min="12042" max="12042" width="4.7109375" customWidth="1"/>
    <col min="12043" max="12043" width="14.85546875" customWidth="1"/>
    <col min="12044" max="12056" width="0" hidden="1" customWidth="1"/>
    <col min="12057" max="12057" width="8.5703125" customWidth="1"/>
    <col min="12058" max="12058" width="4.5703125" customWidth="1"/>
    <col min="12059" max="12064" width="0" hidden="1" customWidth="1"/>
    <col min="12065" max="12065" width="11.28515625" customWidth="1"/>
    <col min="12066" max="12066" width="13.140625" customWidth="1"/>
    <col min="12067" max="12067" width="24.85546875" customWidth="1"/>
    <col min="12068" max="12068" width="22.5703125" customWidth="1"/>
    <col min="12069" max="12069" width="18.28515625" customWidth="1"/>
    <col min="12070" max="12070" width="3.140625" customWidth="1"/>
    <col min="12071" max="12071" width="16.7109375" customWidth="1"/>
    <col min="12072" max="12072" width="5.5703125" customWidth="1"/>
    <col min="12073" max="12073" width="8" customWidth="1"/>
    <col min="12074" max="12074" width="22.42578125" customWidth="1"/>
    <col min="12289" max="12289" width="11.7109375" customWidth="1"/>
    <col min="12290" max="12290" width="19.5703125" customWidth="1"/>
    <col min="12291" max="12291" width="5.5703125" customWidth="1"/>
    <col min="12292" max="12292" width="40.5703125" customWidth="1"/>
    <col min="12293" max="12293" width="39.42578125" customWidth="1"/>
    <col min="12294" max="12294" width="19.28515625" customWidth="1"/>
    <col min="12295" max="12295" width="16.140625" customWidth="1"/>
    <col min="12296" max="12296" width="16.7109375" customWidth="1"/>
    <col min="12297" max="12297" width="13.140625" customWidth="1"/>
    <col min="12298" max="12298" width="4.7109375" customWidth="1"/>
    <col min="12299" max="12299" width="14.85546875" customWidth="1"/>
    <col min="12300" max="12312" width="0" hidden="1" customWidth="1"/>
    <col min="12313" max="12313" width="8.5703125" customWidth="1"/>
    <col min="12314" max="12314" width="4.5703125" customWidth="1"/>
    <col min="12315" max="12320" width="0" hidden="1" customWidth="1"/>
    <col min="12321" max="12321" width="11.28515625" customWidth="1"/>
    <col min="12322" max="12322" width="13.140625" customWidth="1"/>
    <col min="12323" max="12323" width="24.85546875" customWidth="1"/>
    <col min="12324" max="12324" width="22.5703125" customWidth="1"/>
    <col min="12325" max="12325" width="18.28515625" customWidth="1"/>
    <col min="12326" max="12326" width="3.140625" customWidth="1"/>
    <col min="12327" max="12327" width="16.7109375" customWidth="1"/>
    <col min="12328" max="12328" width="5.5703125" customWidth="1"/>
    <col min="12329" max="12329" width="8" customWidth="1"/>
    <col min="12330" max="12330" width="22.42578125" customWidth="1"/>
    <col min="12545" max="12545" width="11.7109375" customWidth="1"/>
    <col min="12546" max="12546" width="19.5703125" customWidth="1"/>
    <col min="12547" max="12547" width="5.5703125" customWidth="1"/>
    <col min="12548" max="12548" width="40.5703125" customWidth="1"/>
    <col min="12549" max="12549" width="39.42578125" customWidth="1"/>
    <col min="12550" max="12550" width="19.28515625" customWidth="1"/>
    <col min="12551" max="12551" width="16.140625" customWidth="1"/>
    <col min="12552" max="12552" width="16.7109375" customWidth="1"/>
    <col min="12553" max="12553" width="13.140625" customWidth="1"/>
    <col min="12554" max="12554" width="4.7109375" customWidth="1"/>
    <col min="12555" max="12555" width="14.85546875" customWidth="1"/>
    <col min="12556" max="12568" width="0" hidden="1" customWidth="1"/>
    <col min="12569" max="12569" width="8.5703125" customWidth="1"/>
    <col min="12570" max="12570" width="4.5703125" customWidth="1"/>
    <col min="12571" max="12576" width="0" hidden="1" customWidth="1"/>
    <col min="12577" max="12577" width="11.28515625" customWidth="1"/>
    <col min="12578" max="12578" width="13.140625" customWidth="1"/>
    <col min="12579" max="12579" width="24.85546875" customWidth="1"/>
    <col min="12580" max="12580" width="22.5703125" customWidth="1"/>
    <col min="12581" max="12581" width="18.28515625" customWidth="1"/>
    <col min="12582" max="12582" width="3.140625" customWidth="1"/>
    <col min="12583" max="12583" width="16.7109375" customWidth="1"/>
    <col min="12584" max="12584" width="5.5703125" customWidth="1"/>
    <col min="12585" max="12585" width="8" customWidth="1"/>
    <col min="12586" max="12586" width="22.42578125" customWidth="1"/>
    <col min="12801" max="12801" width="11.7109375" customWidth="1"/>
    <col min="12802" max="12802" width="19.5703125" customWidth="1"/>
    <col min="12803" max="12803" width="5.5703125" customWidth="1"/>
    <col min="12804" max="12804" width="40.5703125" customWidth="1"/>
    <col min="12805" max="12805" width="39.42578125" customWidth="1"/>
    <col min="12806" max="12806" width="19.28515625" customWidth="1"/>
    <col min="12807" max="12807" width="16.140625" customWidth="1"/>
    <col min="12808" max="12808" width="16.7109375" customWidth="1"/>
    <col min="12809" max="12809" width="13.140625" customWidth="1"/>
    <col min="12810" max="12810" width="4.7109375" customWidth="1"/>
    <col min="12811" max="12811" width="14.85546875" customWidth="1"/>
    <col min="12812" max="12824" width="0" hidden="1" customWidth="1"/>
    <col min="12825" max="12825" width="8.5703125" customWidth="1"/>
    <col min="12826" max="12826" width="4.5703125" customWidth="1"/>
    <col min="12827" max="12832" width="0" hidden="1" customWidth="1"/>
    <col min="12833" max="12833" width="11.28515625" customWidth="1"/>
    <col min="12834" max="12834" width="13.140625" customWidth="1"/>
    <col min="12835" max="12835" width="24.85546875" customWidth="1"/>
    <col min="12836" max="12836" width="22.5703125" customWidth="1"/>
    <col min="12837" max="12837" width="18.28515625" customWidth="1"/>
    <col min="12838" max="12838" width="3.140625" customWidth="1"/>
    <col min="12839" max="12839" width="16.7109375" customWidth="1"/>
    <col min="12840" max="12840" width="5.5703125" customWidth="1"/>
    <col min="12841" max="12841" width="8" customWidth="1"/>
    <col min="12842" max="12842" width="22.42578125" customWidth="1"/>
    <col min="13057" max="13057" width="11.7109375" customWidth="1"/>
    <col min="13058" max="13058" width="19.5703125" customWidth="1"/>
    <col min="13059" max="13059" width="5.5703125" customWidth="1"/>
    <col min="13060" max="13060" width="40.5703125" customWidth="1"/>
    <col min="13061" max="13061" width="39.42578125" customWidth="1"/>
    <col min="13062" max="13062" width="19.28515625" customWidth="1"/>
    <col min="13063" max="13063" width="16.140625" customWidth="1"/>
    <col min="13064" max="13064" width="16.7109375" customWidth="1"/>
    <col min="13065" max="13065" width="13.140625" customWidth="1"/>
    <col min="13066" max="13066" width="4.7109375" customWidth="1"/>
    <col min="13067" max="13067" width="14.85546875" customWidth="1"/>
    <col min="13068" max="13080" width="0" hidden="1" customWidth="1"/>
    <col min="13081" max="13081" width="8.5703125" customWidth="1"/>
    <col min="13082" max="13082" width="4.5703125" customWidth="1"/>
    <col min="13083" max="13088" width="0" hidden="1" customWidth="1"/>
    <col min="13089" max="13089" width="11.28515625" customWidth="1"/>
    <col min="13090" max="13090" width="13.140625" customWidth="1"/>
    <col min="13091" max="13091" width="24.85546875" customWidth="1"/>
    <col min="13092" max="13092" width="22.5703125" customWidth="1"/>
    <col min="13093" max="13093" width="18.28515625" customWidth="1"/>
    <col min="13094" max="13094" width="3.140625" customWidth="1"/>
    <col min="13095" max="13095" width="16.7109375" customWidth="1"/>
    <col min="13096" max="13096" width="5.5703125" customWidth="1"/>
    <col min="13097" max="13097" width="8" customWidth="1"/>
    <col min="13098" max="13098" width="22.42578125" customWidth="1"/>
    <col min="13313" max="13313" width="11.7109375" customWidth="1"/>
    <col min="13314" max="13314" width="19.5703125" customWidth="1"/>
    <col min="13315" max="13315" width="5.5703125" customWidth="1"/>
    <col min="13316" max="13316" width="40.5703125" customWidth="1"/>
    <col min="13317" max="13317" width="39.42578125" customWidth="1"/>
    <col min="13318" max="13318" width="19.28515625" customWidth="1"/>
    <col min="13319" max="13319" width="16.140625" customWidth="1"/>
    <col min="13320" max="13320" width="16.7109375" customWidth="1"/>
    <col min="13321" max="13321" width="13.140625" customWidth="1"/>
    <col min="13322" max="13322" width="4.7109375" customWidth="1"/>
    <col min="13323" max="13323" width="14.85546875" customWidth="1"/>
    <col min="13324" max="13336" width="0" hidden="1" customWidth="1"/>
    <col min="13337" max="13337" width="8.5703125" customWidth="1"/>
    <col min="13338" max="13338" width="4.5703125" customWidth="1"/>
    <col min="13339" max="13344" width="0" hidden="1" customWidth="1"/>
    <col min="13345" max="13345" width="11.28515625" customWidth="1"/>
    <col min="13346" max="13346" width="13.140625" customWidth="1"/>
    <col min="13347" max="13347" width="24.85546875" customWidth="1"/>
    <col min="13348" max="13348" width="22.5703125" customWidth="1"/>
    <col min="13349" max="13349" width="18.28515625" customWidth="1"/>
    <col min="13350" max="13350" width="3.140625" customWidth="1"/>
    <col min="13351" max="13351" width="16.7109375" customWidth="1"/>
    <col min="13352" max="13352" width="5.5703125" customWidth="1"/>
    <col min="13353" max="13353" width="8" customWidth="1"/>
    <col min="13354" max="13354" width="22.42578125" customWidth="1"/>
    <col min="13569" max="13569" width="11.7109375" customWidth="1"/>
    <col min="13570" max="13570" width="19.5703125" customWidth="1"/>
    <col min="13571" max="13571" width="5.5703125" customWidth="1"/>
    <col min="13572" max="13572" width="40.5703125" customWidth="1"/>
    <col min="13573" max="13573" width="39.42578125" customWidth="1"/>
    <col min="13574" max="13574" width="19.28515625" customWidth="1"/>
    <col min="13575" max="13575" width="16.140625" customWidth="1"/>
    <col min="13576" max="13576" width="16.7109375" customWidth="1"/>
    <col min="13577" max="13577" width="13.140625" customWidth="1"/>
    <col min="13578" max="13578" width="4.7109375" customWidth="1"/>
    <col min="13579" max="13579" width="14.85546875" customWidth="1"/>
    <col min="13580" max="13592" width="0" hidden="1" customWidth="1"/>
    <col min="13593" max="13593" width="8.5703125" customWidth="1"/>
    <col min="13594" max="13594" width="4.5703125" customWidth="1"/>
    <col min="13595" max="13600" width="0" hidden="1" customWidth="1"/>
    <col min="13601" max="13601" width="11.28515625" customWidth="1"/>
    <col min="13602" max="13602" width="13.140625" customWidth="1"/>
    <col min="13603" max="13603" width="24.85546875" customWidth="1"/>
    <col min="13604" max="13604" width="22.5703125" customWidth="1"/>
    <col min="13605" max="13605" width="18.28515625" customWidth="1"/>
    <col min="13606" max="13606" width="3.140625" customWidth="1"/>
    <col min="13607" max="13607" width="16.7109375" customWidth="1"/>
    <col min="13608" max="13608" width="5.5703125" customWidth="1"/>
    <col min="13609" max="13609" width="8" customWidth="1"/>
    <col min="13610" max="13610" width="22.42578125" customWidth="1"/>
    <col min="13825" max="13825" width="11.7109375" customWidth="1"/>
    <col min="13826" max="13826" width="19.5703125" customWidth="1"/>
    <col min="13827" max="13827" width="5.5703125" customWidth="1"/>
    <col min="13828" max="13828" width="40.5703125" customWidth="1"/>
    <col min="13829" max="13829" width="39.42578125" customWidth="1"/>
    <col min="13830" max="13830" width="19.28515625" customWidth="1"/>
    <col min="13831" max="13831" width="16.140625" customWidth="1"/>
    <col min="13832" max="13832" width="16.7109375" customWidth="1"/>
    <col min="13833" max="13833" width="13.140625" customWidth="1"/>
    <col min="13834" max="13834" width="4.7109375" customWidth="1"/>
    <col min="13835" max="13835" width="14.85546875" customWidth="1"/>
    <col min="13836" max="13848" width="0" hidden="1" customWidth="1"/>
    <col min="13849" max="13849" width="8.5703125" customWidth="1"/>
    <col min="13850" max="13850" width="4.5703125" customWidth="1"/>
    <col min="13851" max="13856" width="0" hidden="1" customWidth="1"/>
    <col min="13857" max="13857" width="11.28515625" customWidth="1"/>
    <col min="13858" max="13858" width="13.140625" customWidth="1"/>
    <col min="13859" max="13859" width="24.85546875" customWidth="1"/>
    <col min="13860" max="13860" width="22.5703125" customWidth="1"/>
    <col min="13861" max="13861" width="18.28515625" customWidth="1"/>
    <col min="13862" max="13862" width="3.140625" customWidth="1"/>
    <col min="13863" max="13863" width="16.7109375" customWidth="1"/>
    <col min="13864" max="13864" width="5.5703125" customWidth="1"/>
    <col min="13865" max="13865" width="8" customWidth="1"/>
    <col min="13866" max="13866" width="22.42578125" customWidth="1"/>
    <col min="14081" max="14081" width="11.7109375" customWidth="1"/>
    <col min="14082" max="14082" width="19.5703125" customWidth="1"/>
    <col min="14083" max="14083" width="5.5703125" customWidth="1"/>
    <col min="14084" max="14084" width="40.5703125" customWidth="1"/>
    <col min="14085" max="14085" width="39.42578125" customWidth="1"/>
    <col min="14086" max="14086" width="19.28515625" customWidth="1"/>
    <col min="14087" max="14087" width="16.140625" customWidth="1"/>
    <col min="14088" max="14088" width="16.7109375" customWidth="1"/>
    <col min="14089" max="14089" width="13.140625" customWidth="1"/>
    <col min="14090" max="14090" width="4.7109375" customWidth="1"/>
    <col min="14091" max="14091" width="14.85546875" customWidth="1"/>
    <col min="14092" max="14104" width="0" hidden="1" customWidth="1"/>
    <col min="14105" max="14105" width="8.5703125" customWidth="1"/>
    <col min="14106" max="14106" width="4.5703125" customWidth="1"/>
    <col min="14107" max="14112" width="0" hidden="1" customWidth="1"/>
    <col min="14113" max="14113" width="11.28515625" customWidth="1"/>
    <col min="14114" max="14114" width="13.140625" customWidth="1"/>
    <col min="14115" max="14115" width="24.85546875" customWidth="1"/>
    <col min="14116" max="14116" width="22.5703125" customWidth="1"/>
    <col min="14117" max="14117" width="18.28515625" customWidth="1"/>
    <col min="14118" max="14118" width="3.140625" customWidth="1"/>
    <col min="14119" max="14119" width="16.7109375" customWidth="1"/>
    <col min="14120" max="14120" width="5.5703125" customWidth="1"/>
    <col min="14121" max="14121" width="8" customWidth="1"/>
    <col min="14122" max="14122" width="22.42578125" customWidth="1"/>
    <col min="14337" max="14337" width="11.7109375" customWidth="1"/>
    <col min="14338" max="14338" width="19.5703125" customWidth="1"/>
    <col min="14339" max="14339" width="5.5703125" customWidth="1"/>
    <col min="14340" max="14340" width="40.5703125" customWidth="1"/>
    <col min="14341" max="14341" width="39.42578125" customWidth="1"/>
    <col min="14342" max="14342" width="19.28515625" customWidth="1"/>
    <col min="14343" max="14343" width="16.140625" customWidth="1"/>
    <col min="14344" max="14344" width="16.7109375" customWidth="1"/>
    <col min="14345" max="14345" width="13.140625" customWidth="1"/>
    <col min="14346" max="14346" width="4.7109375" customWidth="1"/>
    <col min="14347" max="14347" width="14.85546875" customWidth="1"/>
    <col min="14348" max="14360" width="0" hidden="1" customWidth="1"/>
    <col min="14361" max="14361" width="8.5703125" customWidth="1"/>
    <col min="14362" max="14362" width="4.5703125" customWidth="1"/>
    <col min="14363" max="14368" width="0" hidden="1" customWidth="1"/>
    <col min="14369" max="14369" width="11.28515625" customWidth="1"/>
    <col min="14370" max="14370" width="13.140625" customWidth="1"/>
    <col min="14371" max="14371" width="24.85546875" customWidth="1"/>
    <col min="14372" max="14372" width="22.5703125" customWidth="1"/>
    <col min="14373" max="14373" width="18.28515625" customWidth="1"/>
    <col min="14374" max="14374" width="3.140625" customWidth="1"/>
    <col min="14375" max="14375" width="16.7109375" customWidth="1"/>
    <col min="14376" max="14376" width="5.5703125" customWidth="1"/>
    <col min="14377" max="14377" width="8" customWidth="1"/>
    <col min="14378" max="14378" width="22.42578125" customWidth="1"/>
    <col min="14593" max="14593" width="11.7109375" customWidth="1"/>
    <col min="14594" max="14594" width="19.5703125" customWidth="1"/>
    <col min="14595" max="14595" width="5.5703125" customWidth="1"/>
    <col min="14596" max="14596" width="40.5703125" customWidth="1"/>
    <col min="14597" max="14597" width="39.42578125" customWidth="1"/>
    <col min="14598" max="14598" width="19.28515625" customWidth="1"/>
    <col min="14599" max="14599" width="16.140625" customWidth="1"/>
    <col min="14600" max="14600" width="16.7109375" customWidth="1"/>
    <col min="14601" max="14601" width="13.140625" customWidth="1"/>
    <col min="14602" max="14602" width="4.7109375" customWidth="1"/>
    <col min="14603" max="14603" width="14.85546875" customWidth="1"/>
    <col min="14604" max="14616" width="0" hidden="1" customWidth="1"/>
    <col min="14617" max="14617" width="8.5703125" customWidth="1"/>
    <col min="14618" max="14618" width="4.5703125" customWidth="1"/>
    <col min="14619" max="14624" width="0" hidden="1" customWidth="1"/>
    <col min="14625" max="14625" width="11.28515625" customWidth="1"/>
    <col min="14626" max="14626" width="13.140625" customWidth="1"/>
    <col min="14627" max="14627" width="24.85546875" customWidth="1"/>
    <col min="14628" max="14628" width="22.5703125" customWidth="1"/>
    <col min="14629" max="14629" width="18.28515625" customWidth="1"/>
    <col min="14630" max="14630" width="3.140625" customWidth="1"/>
    <col min="14631" max="14631" width="16.7109375" customWidth="1"/>
    <col min="14632" max="14632" width="5.5703125" customWidth="1"/>
    <col min="14633" max="14633" width="8" customWidth="1"/>
    <col min="14634" max="14634" width="22.42578125" customWidth="1"/>
    <col min="14849" max="14849" width="11.7109375" customWidth="1"/>
    <col min="14850" max="14850" width="19.5703125" customWidth="1"/>
    <col min="14851" max="14851" width="5.5703125" customWidth="1"/>
    <col min="14852" max="14852" width="40.5703125" customWidth="1"/>
    <col min="14853" max="14853" width="39.42578125" customWidth="1"/>
    <col min="14854" max="14854" width="19.28515625" customWidth="1"/>
    <col min="14855" max="14855" width="16.140625" customWidth="1"/>
    <col min="14856" max="14856" width="16.7109375" customWidth="1"/>
    <col min="14857" max="14857" width="13.140625" customWidth="1"/>
    <col min="14858" max="14858" width="4.7109375" customWidth="1"/>
    <col min="14859" max="14859" width="14.85546875" customWidth="1"/>
    <col min="14860" max="14872" width="0" hidden="1" customWidth="1"/>
    <col min="14873" max="14873" width="8.5703125" customWidth="1"/>
    <col min="14874" max="14874" width="4.5703125" customWidth="1"/>
    <col min="14875" max="14880" width="0" hidden="1" customWidth="1"/>
    <col min="14881" max="14881" width="11.28515625" customWidth="1"/>
    <col min="14882" max="14882" width="13.140625" customWidth="1"/>
    <col min="14883" max="14883" width="24.85546875" customWidth="1"/>
    <col min="14884" max="14884" width="22.5703125" customWidth="1"/>
    <col min="14885" max="14885" width="18.28515625" customWidth="1"/>
    <col min="14886" max="14886" width="3.140625" customWidth="1"/>
    <col min="14887" max="14887" width="16.7109375" customWidth="1"/>
    <col min="14888" max="14888" width="5.5703125" customWidth="1"/>
    <col min="14889" max="14889" width="8" customWidth="1"/>
    <col min="14890" max="14890" width="22.42578125" customWidth="1"/>
    <col min="15105" max="15105" width="11.7109375" customWidth="1"/>
    <col min="15106" max="15106" width="19.5703125" customWidth="1"/>
    <col min="15107" max="15107" width="5.5703125" customWidth="1"/>
    <col min="15108" max="15108" width="40.5703125" customWidth="1"/>
    <col min="15109" max="15109" width="39.42578125" customWidth="1"/>
    <col min="15110" max="15110" width="19.28515625" customWidth="1"/>
    <col min="15111" max="15111" width="16.140625" customWidth="1"/>
    <col min="15112" max="15112" width="16.7109375" customWidth="1"/>
    <col min="15113" max="15113" width="13.140625" customWidth="1"/>
    <col min="15114" max="15114" width="4.7109375" customWidth="1"/>
    <col min="15115" max="15115" width="14.85546875" customWidth="1"/>
    <col min="15116" max="15128" width="0" hidden="1" customWidth="1"/>
    <col min="15129" max="15129" width="8.5703125" customWidth="1"/>
    <col min="15130" max="15130" width="4.5703125" customWidth="1"/>
    <col min="15131" max="15136" width="0" hidden="1" customWidth="1"/>
    <col min="15137" max="15137" width="11.28515625" customWidth="1"/>
    <col min="15138" max="15138" width="13.140625" customWidth="1"/>
    <col min="15139" max="15139" width="24.85546875" customWidth="1"/>
    <col min="15140" max="15140" width="22.5703125" customWidth="1"/>
    <col min="15141" max="15141" width="18.28515625" customWidth="1"/>
    <col min="15142" max="15142" width="3.140625" customWidth="1"/>
    <col min="15143" max="15143" width="16.7109375" customWidth="1"/>
    <col min="15144" max="15144" width="5.5703125" customWidth="1"/>
    <col min="15145" max="15145" width="8" customWidth="1"/>
    <col min="15146" max="15146" width="22.42578125" customWidth="1"/>
    <col min="15361" max="15361" width="11.7109375" customWidth="1"/>
    <col min="15362" max="15362" width="19.5703125" customWidth="1"/>
    <col min="15363" max="15363" width="5.5703125" customWidth="1"/>
    <col min="15364" max="15364" width="40.5703125" customWidth="1"/>
    <col min="15365" max="15365" width="39.42578125" customWidth="1"/>
    <col min="15366" max="15366" width="19.28515625" customWidth="1"/>
    <col min="15367" max="15367" width="16.140625" customWidth="1"/>
    <col min="15368" max="15368" width="16.7109375" customWidth="1"/>
    <col min="15369" max="15369" width="13.140625" customWidth="1"/>
    <col min="15370" max="15370" width="4.7109375" customWidth="1"/>
    <col min="15371" max="15371" width="14.85546875" customWidth="1"/>
    <col min="15372" max="15384" width="0" hidden="1" customWidth="1"/>
    <col min="15385" max="15385" width="8.5703125" customWidth="1"/>
    <col min="15386" max="15386" width="4.5703125" customWidth="1"/>
    <col min="15387" max="15392" width="0" hidden="1" customWidth="1"/>
    <col min="15393" max="15393" width="11.28515625" customWidth="1"/>
    <col min="15394" max="15394" width="13.140625" customWidth="1"/>
    <col min="15395" max="15395" width="24.85546875" customWidth="1"/>
    <col min="15396" max="15396" width="22.5703125" customWidth="1"/>
    <col min="15397" max="15397" width="18.28515625" customWidth="1"/>
    <col min="15398" max="15398" width="3.140625" customWidth="1"/>
    <col min="15399" max="15399" width="16.7109375" customWidth="1"/>
    <col min="15400" max="15400" width="5.5703125" customWidth="1"/>
    <col min="15401" max="15401" width="8" customWidth="1"/>
    <col min="15402" max="15402" width="22.42578125" customWidth="1"/>
    <col min="15617" max="15617" width="11.7109375" customWidth="1"/>
    <col min="15618" max="15618" width="19.5703125" customWidth="1"/>
    <col min="15619" max="15619" width="5.5703125" customWidth="1"/>
    <col min="15620" max="15620" width="40.5703125" customWidth="1"/>
    <col min="15621" max="15621" width="39.42578125" customWidth="1"/>
    <col min="15622" max="15622" width="19.28515625" customWidth="1"/>
    <col min="15623" max="15623" width="16.140625" customWidth="1"/>
    <col min="15624" max="15624" width="16.7109375" customWidth="1"/>
    <col min="15625" max="15625" width="13.140625" customWidth="1"/>
    <col min="15626" max="15626" width="4.7109375" customWidth="1"/>
    <col min="15627" max="15627" width="14.85546875" customWidth="1"/>
    <col min="15628" max="15640" width="0" hidden="1" customWidth="1"/>
    <col min="15641" max="15641" width="8.5703125" customWidth="1"/>
    <col min="15642" max="15642" width="4.5703125" customWidth="1"/>
    <col min="15643" max="15648" width="0" hidden="1" customWidth="1"/>
    <col min="15649" max="15649" width="11.28515625" customWidth="1"/>
    <col min="15650" max="15650" width="13.140625" customWidth="1"/>
    <col min="15651" max="15651" width="24.85546875" customWidth="1"/>
    <col min="15652" max="15652" width="22.5703125" customWidth="1"/>
    <col min="15653" max="15653" width="18.28515625" customWidth="1"/>
    <col min="15654" max="15654" width="3.140625" customWidth="1"/>
    <col min="15655" max="15655" width="16.7109375" customWidth="1"/>
    <col min="15656" max="15656" width="5.5703125" customWidth="1"/>
    <col min="15657" max="15657" width="8" customWidth="1"/>
    <col min="15658" max="15658" width="22.42578125" customWidth="1"/>
    <col min="15873" max="15873" width="11.7109375" customWidth="1"/>
    <col min="15874" max="15874" width="19.5703125" customWidth="1"/>
    <col min="15875" max="15875" width="5.5703125" customWidth="1"/>
    <col min="15876" max="15876" width="40.5703125" customWidth="1"/>
    <col min="15877" max="15877" width="39.42578125" customWidth="1"/>
    <col min="15878" max="15878" width="19.28515625" customWidth="1"/>
    <col min="15879" max="15879" width="16.140625" customWidth="1"/>
    <col min="15880" max="15880" width="16.7109375" customWidth="1"/>
    <col min="15881" max="15881" width="13.140625" customWidth="1"/>
    <col min="15882" max="15882" width="4.7109375" customWidth="1"/>
    <col min="15883" max="15883" width="14.85546875" customWidth="1"/>
    <col min="15884" max="15896" width="0" hidden="1" customWidth="1"/>
    <col min="15897" max="15897" width="8.5703125" customWidth="1"/>
    <col min="15898" max="15898" width="4.5703125" customWidth="1"/>
    <col min="15899" max="15904" width="0" hidden="1" customWidth="1"/>
    <col min="15905" max="15905" width="11.28515625" customWidth="1"/>
    <col min="15906" max="15906" width="13.140625" customWidth="1"/>
    <col min="15907" max="15907" width="24.85546875" customWidth="1"/>
    <col min="15908" max="15908" width="22.5703125" customWidth="1"/>
    <col min="15909" max="15909" width="18.28515625" customWidth="1"/>
    <col min="15910" max="15910" width="3.140625" customWidth="1"/>
    <col min="15911" max="15911" width="16.7109375" customWidth="1"/>
    <col min="15912" max="15912" width="5.5703125" customWidth="1"/>
    <col min="15913" max="15913" width="8" customWidth="1"/>
    <col min="15914" max="15914" width="22.42578125" customWidth="1"/>
    <col min="16129" max="16129" width="11.7109375" customWidth="1"/>
    <col min="16130" max="16130" width="19.5703125" customWidth="1"/>
    <col min="16131" max="16131" width="5.5703125" customWidth="1"/>
    <col min="16132" max="16132" width="40.5703125" customWidth="1"/>
    <col min="16133" max="16133" width="39.42578125" customWidth="1"/>
    <col min="16134" max="16134" width="19.28515625" customWidth="1"/>
    <col min="16135" max="16135" width="16.140625" customWidth="1"/>
    <col min="16136" max="16136" width="16.7109375" customWidth="1"/>
    <col min="16137" max="16137" width="13.140625" customWidth="1"/>
    <col min="16138" max="16138" width="4.7109375" customWidth="1"/>
    <col min="16139" max="16139" width="14.85546875" customWidth="1"/>
    <col min="16140" max="16152" width="0" hidden="1" customWidth="1"/>
    <col min="16153" max="16153" width="8.5703125" customWidth="1"/>
    <col min="16154" max="16154" width="4.5703125" customWidth="1"/>
    <col min="16155" max="16160" width="0" hidden="1" customWidth="1"/>
    <col min="16161" max="16161" width="11.28515625" customWidth="1"/>
    <col min="16162" max="16162" width="13.140625" customWidth="1"/>
    <col min="16163" max="16163" width="24.85546875" customWidth="1"/>
    <col min="16164" max="16164" width="22.5703125" customWidth="1"/>
    <col min="16165" max="16165" width="18.28515625" customWidth="1"/>
    <col min="16166" max="16166" width="3.140625" customWidth="1"/>
    <col min="16167" max="16167" width="16.7109375" customWidth="1"/>
    <col min="16168" max="16168" width="5.5703125" customWidth="1"/>
    <col min="16169" max="16169" width="8" customWidth="1"/>
    <col min="16170" max="16170" width="22.42578125" customWidth="1"/>
  </cols>
  <sheetData>
    <row r="1" spans="1:45">
      <c r="AI1" s="10" t="s">
        <v>0</v>
      </c>
    </row>
    <row r="2" spans="1:45">
      <c r="B2" s="14"/>
      <c r="G2" s="15"/>
      <c r="H2" s="15"/>
      <c r="I2" s="16"/>
      <c r="J2" s="16"/>
      <c r="AB2" s="17"/>
      <c r="AD2" s="18"/>
      <c r="AH2" s="18"/>
      <c r="AJ2" s="20"/>
      <c r="AK2" s="20"/>
      <c r="AL2" s="20"/>
      <c r="AM2" s="20"/>
    </row>
    <row r="3" spans="1:45" ht="14.1" customHeight="1">
      <c r="G3" s="15"/>
      <c r="H3" s="15"/>
      <c r="I3" s="21"/>
      <c r="J3" s="16"/>
      <c r="AB3" s="17"/>
      <c r="AD3" s="18"/>
      <c r="AH3" s="18"/>
      <c r="AJ3" s="20"/>
      <c r="AK3" s="20"/>
      <c r="AL3" s="20"/>
      <c r="AM3" s="20"/>
    </row>
    <row r="4" spans="1:45" ht="14.1" customHeight="1">
      <c r="D4" s="22"/>
      <c r="G4" s="15"/>
      <c r="H4" s="15"/>
      <c r="I4" s="21"/>
      <c r="J4" s="16"/>
      <c r="AB4" s="17"/>
      <c r="AD4" s="18"/>
      <c r="AG4" s="23"/>
      <c r="AH4" s="24"/>
      <c r="AI4" s="25"/>
      <c r="AJ4" s="20"/>
      <c r="AK4" s="20"/>
      <c r="AL4" s="20"/>
      <c r="AM4" s="20"/>
    </row>
    <row r="5" spans="1:45" ht="21.2" customHeight="1">
      <c r="E5" s="26" t="s">
        <v>1</v>
      </c>
      <c r="G5" s="15"/>
      <c r="H5" s="15"/>
      <c r="I5" s="27"/>
      <c r="J5" s="16"/>
      <c r="AB5" s="17"/>
      <c r="AD5" s="18"/>
      <c r="AG5" s="23"/>
      <c r="AH5" s="24"/>
      <c r="AI5" s="25"/>
      <c r="AJ5" s="20"/>
      <c r="AK5" s="20"/>
      <c r="AL5" s="20"/>
      <c r="AM5" s="20"/>
    </row>
    <row r="6" spans="1:45" ht="14.1" customHeight="1">
      <c r="D6" s="28"/>
      <c r="G6" s="15"/>
      <c r="H6" s="15"/>
      <c r="I6" s="27"/>
      <c r="J6" s="16"/>
      <c r="AB6" s="17"/>
      <c r="AD6" s="18"/>
      <c r="AG6" s="23"/>
      <c r="AH6" s="24"/>
      <c r="AI6" s="25"/>
      <c r="AJ6" s="20"/>
      <c r="AK6" s="20"/>
      <c r="AL6" s="20"/>
      <c r="AM6" s="20"/>
    </row>
    <row r="7" spans="1:45" ht="14.1" customHeight="1">
      <c r="G7" s="15"/>
      <c r="H7" s="15"/>
      <c r="I7" s="27"/>
      <c r="J7" s="16"/>
      <c r="AB7" s="17"/>
      <c r="AD7" s="18"/>
      <c r="AG7" s="23"/>
      <c r="AH7" s="24"/>
      <c r="AI7" s="25"/>
      <c r="AJ7" s="11" t="s">
        <v>2</v>
      </c>
      <c r="AK7" s="11" t="s">
        <v>2</v>
      </c>
      <c r="AL7" s="20"/>
      <c r="AM7" s="20"/>
      <c r="AP7" s="25"/>
    </row>
    <row r="8" spans="1:45" ht="14.1" customHeight="1">
      <c r="G8" s="15"/>
      <c r="H8" s="15"/>
      <c r="I8" s="27"/>
      <c r="J8" s="16"/>
      <c r="AB8" s="17"/>
      <c r="AD8" s="18"/>
      <c r="AG8" s="23"/>
      <c r="AH8" s="24"/>
      <c r="AI8"/>
      <c r="AJ8" s="20"/>
      <c r="AK8" s="20"/>
      <c r="AL8" s="20"/>
      <c r="AM8" s="20"/>
    </row>
    <row r="9" spans="1:45" ht="14.1" customHeight="1">
      <c r="F9" s="5" t="s">
        <v>2</v>
      </c>
      <c r="G9" s="15"/>
      <c r="H9" s="15"/>
      <c r="I9" s="27"/>
      <c r="J9" s="16"/>
      <c r="AB9" s="17"/>
      <c r="AD9" s="18"/>
      <c r="AG9" s="23"/>
      <c r="AH9" s="24"/>
      <c r="AI9" s="25"/>
      <c r="AJ9" s="20"/>
      <c r="AK9" s="20"/>
      <c r="AL9" s="20"/>
      <c r="AM9" s="20"/>
    </row>
    <row r="10" spans="1:45">
      <c r="C10" s="29" t="s">
        <v>3</v>
      </c>
      <c r="D10" s="29"/>
      <c r="E10" s="30" t="s">
        <v>4</v>
      </c>
      <c r="F10" s="31" t="s">
        <v>2</v>
      </c>
      <c r="G10" s="32"/>
      <c r="H10" s="15"/>
      <c r="I10" s="33"/>
      <c r="J10" s="16"/>
      <c r="AB10" s="17"/>
      <c r="AD10" s="18"/>
      <c r="AG10" s="23"/>
      <c r="AH10" s="24"/>
      <c r="AI10" s="25"/>
      <c r="AJ10" s="34">
        <f ca="1">TODAY()</f>
        <v>45412</v>
      </c>
      <c r="AK10" s="20"/>
      <c r="AL10" s="20"/>
      <c r="AM10" s="20"/>
    </row>
    <row r="11" spans="1:45" ht="18">
      <c r="C11" s="35" t="s">
        <v>5</v>
      </c>
      <c r="D11" s="36"/>
      <c r="E11" s="36"/>
      <c r="F11" s="37"/>
      <c r="G11" s="36" t="s">
        <v>2</v>
      </c>
      <c r="H11" s="38" t="s">
        <v>6</v>
      </c>
      <c r="I11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9"/>
      <c r="AB11" s="17"/>
      <c r="AD11" s="18"/>
      <c r="AG11" s="23"/>
      <c r="AH11" s="24"/>
      <c r="AI11" s="25"/>
      <c r="AJ11" s="20"/>
      <c r="AK11" s="20"/>
      <c r="AL11" s="20"/>
      <c r="AM11" s="20"/>
    </row>
    <row r="12" spans="1:45">
      <c r="C12" s="40"/>
      <c r="D12" s="36"/>
      <c r="E12" s="36"/>
      <c r="F12" s="37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9"/>
      <c r="AB12" s="17"/>
      <c r="AD12" s="18"/>
      <c r="AG12" s="23"/>
      <c r="AH12" s="24"/>
      <c r="AI12" s="25"/>
      <c r="AJ12" s="20"/>
      <c r="AK12" s="20"/>
      <c r="AL12" s="20"/>
      <c r="AM12" s="20"/>
    </row>
    <row r="13" spans="1:45">
      <c r="B13" s="41" t="s">
        <v>7</v>
      </c>
      <c r="D13" s="40"/>
      <c r="E13" s="40"/>
      <c r="F13" s="42"/>
      <c r="G13" s="40"/>
      <c r="H13" s="43"/>
      <c r="I13" s="6" t="s">
        <v>8</v>
      </c>
      <c r="J13" s="16"/>
      <c r="K13" s="44">
        <f>'[1]Tipos Interes'!C10</f>
        <v>3.8610000000000002</v>
      </c>
      <c r="AB13" s="17"/>
      <c r="AD13" s="18"/>
      <c r="AH13" s="18"/>
      <c r="AJ13" s="20"/>
      <c r="AK13" s="20"/>
      <c r="AL13" s="20"/>
      <c r="AM13" s="20"/>
    </row>
    <row r="14" spans="1:45" ht="18.75" thickBot="1">
      <c r="D14" s="45" t="s">
        <v>9</v>
      </c>
      <c r="E14" s="45"/>
      <c r="F14" s="45"/>
      <c r="G14" s="46" t="e">
        <f>'[1]Tipos Interes'!#REF!</f>
        <v>#REF!</v>
      </c>
      <c r="H14" s="43"/>
      <c r="I14" s="47" t="s">
        <v>10</v>
      </c>
      <c r="J14" s="48"/>
      <c r="K14" s="44">
        <f>+'[1]Tipos Interes'!C9</f>
        <v>3.5129999999999999</v>
      </c>
      <c r="AB14" s="17"/>
      <c r="AD14" s="18"/>
      <c r="AH14" s="18"/>
      <c r="AJ14" s="20"/>
      <c r="AK14" s="20"/>
      <c r="AL14" s="20"/>
      <c r="AM14" s="20"/>
    </row>
    <row r="15" spans="1:45" ht="19.5" thickTop="1" thickBot="1">
      <c r="D15" s="49" t="s">
        <v>11</v>
      </c>
      <c r="E15" s="50">
        <f>+'[1]Tipos Interes'!C8</f>
        <v>3.9089999999999998</v>
      </c>
      <c r="F15" s="5" t="s">
        <v>12</v>
      </c>
      <c r="G15" s="51">
        <f>'[1]Tipos Interes'!C6</f>
        <v>0</v>
      </c>
      <c r="H15" s="15"/>
      <c r="I15" s="16" t="s">
        <v>13</v>
      </c>
      <c r="J15" s="16"/>
      <c r="K15" s="52">
        <f>'[1]Tipos Interes'!C7</f>
        <v>0</v>
      </c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Z15" s="53"/>
      <c r="AA15" s="54" t="s">
        <v>14</v>
      </c>
      <c r="AB15" s="55" t="s">
        <v>15</v>
      </c>
      <c r="AC15" s="5" t="s">
        <v>16</v>
      </c>
      <c r="AD15" s="18"/>
      <c r="AF15" s="56" t="s">
        <v>17</v>
      </c>
      <c r="AG15" s="56"/>
      <c r="AH15" s="18"/>
      <c r="AI15" s="19" t="s">
        <v>18</v>
      </c>
      <c r="AJ15" s="57" t="s">
        <v>19</v>
      </c>
      <c r="AK15" s="20"/>
      <c r="AL15" s="20"/>
      <c r="AM15" s="20"/>
    </row>
    <row r="16" spans="1:45" s="21" customFormat="1" ht="54.95" customHeight="1" thickTop="1" thickBot="1">
      <c r="A16" s="58"/>
      <c r="B16" s="59" t="s">
        <v>20</v>
      </c>
      <c r="C16" s="60"/>
      <c r="D16" s="61" t="s">
        <v>21</v>
      </c>
      <c r="E16" s="61" t="s">
        <v>22</v>
      </c>
      <c r="F16" s="54" t="s">
        <v>23</v>
      </c>
      <c r="G16" s="62" t="s">
        <v>24</v>
      </c>
      <c r="H16" s="62" t="s">
        <v>25</v>
      </c>
      <c r="I16" s="63" t="s">
        <v>26</v>
      </c>
      <c r="J16" s="63"/>
      <c r="K16" s="54" t="s">
        <v>27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5" t="s">
        <v>28</v>
      </c>
      <c r="Z16" s="66" t="s">
        <v>29</v>
      </c>
      <c r="AA16" s="67" t="s">
        <v>28</v>
      </c>
      <c r="AB16" s="68" t="s">
        <v>30</v>
      </c>
      <c r="AC16" s="54" t="s">
        <v>31</v>
      </c>
      <c r="AD16" s="69" t="s">
        <v>32</v>
      </c>
      <c r="AE16" s="54" t="s">
        <v>33</v>
      </c>
      <c r="AF16" s="54" t="s">
        <v>34</v>
      </c>
      <c r="AG16" s="54"/>
      <c r="AH16" s="70" t="s">
        <v>35</v>
      </c>
      <c r="AI16" s="71">
        <v>45291</v>
      </c>
      <c r="AJ16" s="72" t="s">
        <v>36</v>
      </c>
      <c r="AK16" s="73" t="s">
        <v>37</v>
      </c>
      <c r="AL16" s="74"/>
      <c r="AM16" s="73" t="s">
        <v>38</v>
      </c>
      <c r="AN16" s="40"/>
      <c r="AO16" s="75"/>
      <c r="AR16"/>
      <c r="AS16"/>
    </row>
    <row r="17" spans="1:41">
      <c r="A17" s="22"/>
      <c r="B17" s="76"/>
      <c r="C17" s="77">
        <v>43</v>
      </c>
      <c r="D17" s="78" t="s">
        <v>39</v>
      </c>
      <c r="E17" s="78" t="s">
        <v>40</v>
      </c>
      <c r="F17" s="79">
        <v>4001058.55</v>
      </c>
      <c r="G17" s="80">
        <v>42542</v>
      </c>
      <c r="H17" s="80">
        <v>42542</v>
      </c>
      <c r="I17" s="81">
        <v>47787</v>
      </c>
      <c r="J17" s="82"/>
      <c r="K17" s="79">
        <v>0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83">
        <v>0</v>
      </c>
      <c r="Z17" s="84" t="s">
        <v>41</v>
      </c>
      <c r="AA17" s="79"/>
      <c r="AB17" s="85"/>
      <c r="AC17" s="79"/>
      <c r="AD17" s="86"/>
      <c r="AE17" s="79"/>
      <c r="AF17" s="79"/>
      <c r="AG17" s="79"/>
      <c r="AH17" s="86">
        <f t="shared" ref="AH17:AH35" si="0">(I17-$AI$16)/365</f>
        <v>6.838356164383562</v>
      </c>
      <c r="AI17" s="87">
        <v>2312947.9</v>
      </c>
      <c r="AJ17" s="79">
        <f t="shared" ref="AJ17:AJ35" si="1">PMT(K17/100,(AH17),-AI17)</f>
        <v>338231.56390224356</v>
      </c>
      <c r="AK17" s="88">
        <f t="shared" ref="AK17:AK35" si="2">K17*AI17</f>
        <v>0</v>
      </c>
      <c r="AL17" s="88"/>
      <c r="AM17" s="88">
        <f t="shared" ref="AM17:AM34" si="3">AI17*AH17</f>
        <v>15816761.529863013</v>
      </c>
      <c r="AN17" s="12">
        <v>43</v>
      </c>
    </row>
    <row r="18" spans="1:41">
      <c r="A18" s="22"/>
      <c r="B18" s="76">
        <v>4598393058</v>
      </c>
      <c r="C18" s="77">
        <v>44</v>
      </c>
      <c r="D18" s="78" t="s">
        <v>42</v>
      </c>
      <c r="E18" s="78" t="s">
        <v>43</v>
      </c>
      <c r="F18" s="79">
        <v>2000000</v>
      </c>
      <c r="G18" s="80">
        <v>42627</v>
      </c>
      <c r="H18" s="80">
        <v>42627</v>
      </c>
      <c r="I18" s="81">
        <v>48105</v>
      </c>
      <c r="J18" s="82"/>
      <c r="K18" s="79">
        <f t="shared" ref="K18:K27" si="4">IF($E$15+Y18&lt;0,0,$E$15+Y18)</f>
        <v>4.6589999999999998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83">
        <v>0.75</v>
      </c>
      <c r="Z18" s="84" t="s">
        <v>44</v>
      </c>
      <c r="AA18" s="79"/>
      <c r="AB18" s="85"/>
      <c r="AC18" s="79"/>
      <c r="AD18" s="86"/>
      <c r="AE18" s="79"/>
      <c r="AF18" s="79"/>
      <c r="AG18" s="79"/>
      <c r="AH18" s="86">
        <f t="shared" si="0"/>
        <v>7.7095890410958905</v>
      </c>
      <c r="AI18" s="87">
        <v>1192307.74</v>
      </c>
      <c r="AJ18" s="79">
        <f t="shared" si="1"/>
        <v>187624.50471062789</v>
      </c>
      <c r="AK18" s="88">
        <f t="shared" si="2"/>
        <v>5554961.7606600001</v>
      </c>
      <c r="AL18" s="88"/>
      <c r="AM18" s="88">
        <f t="shared" si="3"/>
        <v>9192202.6859178077</v>
      </c>
      <c r="AN18" s="12">
        <v>44</v>
      </c>
    </row>
    <row r="19" spans="1:41">
      <c r="A19" s="22"/>
      <c r="B19" s="89">
        <v>830003927</v>
      </c>
      <c r="C19" s="77">
        <v>49</v>
      </c>
      <c r="D19" s="78" t="s">
        <v>45</v>
      </c>
      <c r="E19" s="78" t="s">
        <v>46</v>
      </c>
      <c r="F19" s="79">
        <v>12000000</v>
      </c>
      <c r="G19" s="80">
        <v>43419</v>
      </c>
      <c r="H19" s="80">
        <v>43419</v>
      </c>
      <c r="I19" s="81">
        <v>48898</v>
      </c>
      <c r="J19" s="82"/>
      <c r="K19" s="79">
        <f t="shared" si="4"/>
        <v>4.359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83">
        <v>0.45</v>
      </c>
      <c r="Z19" s="84" t="s">
        <v>44</v>
      </c>
      <c r="AA19" s="79"/>
      <c r="AB19" s="85"/>
      <c r="AC19" s="79"/>
      <c r="AD19" s="86"/>
      <c r="AE19" s="79"/>
      <c r="AF19" s="79"/>
      <c r="AG19" s="79"/>
      <c r="AH19" s="86">
        <f t="shared" si="0"/>
        <v>9.882191780821918</v>
      </c>
      <c r="AI19" s="87">
        <v>9230769.2400000002</v>
      </c>
      <c r="AJ19" s="79">
        <f t="shared" si="1"/>
        <v>1169575.5304919241</v>
      </c>
      <c r="AK19" s="88">
        <f t="shared" si="2"/>
        <v>40236923.11716</v>
      </c>
      <c r="AL19" s="88"/>
      <c r="AM19" s="88">
        <f t="shared" si="3"/>
        <v>91220231.914191782</v>
      </c>
      <c r="AN19" s="12">
        <v>49</v>
      </c>
    </row>
    <row r="20" spans="1:41">
      <c r="A20" s="22"/>
      <c r="B20" s="76">
        <v>4696594052</v>
      </c>
      <c r="C20" s="77">
        <v>52</v>
      </c>
      <c r="D20" s="78" t="s">
        <v>42</v>
      </c>
      <c r="E20" s="78" t="s">
        <v>47</v>
      </c>
      <c r="F20" s="79">
        <v>7720516.8399999999</v>
      </c>
      <c r="G20" s="80">
        <v>42787</v>
      </c>
      <c r="H20" s="80">
        <v>42787</v>
      </c>
      <c r="I20" s="81">
        <v>45621</v>
      </c>
      <c r="J20" s="82"/>
      <c r="K20" s="79">
        <f t="shared" si="4"/>
        <v>4.4089999999999998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83">
        <v>0.5</v>
      </c>
      <c r="Z20" s="84" t="s">
        <v>44</v>
      </c>
      <c r="AA20" s="79"/>
      <c r="AB20" s="85"/>
      <c r="AC20" s="79"/>
      <c r="AD20" s="86"/>
      <c r="AE20" s="79"/>
      <c r="AF20" s="79"/>
      <c r="AG20" s="79"/>
      <c r="AH20" s="86">
        <f t="shared" si="0"/>
        <v>0.90410958904109584</v>
      </c>
      <c r="AI20" s="87">
        <v>985837.96</v>
      </c>
      <c r="AJ20" s="79">
        <f t="shared" si="1"/>
        <v>1136135.5618690907</v>
      </c>
      <c r="AK20" s="88">
        <f t="shared" si="2"/>
        <v>4346559.5656399997</v>
      </c>
      <c r="AL20" s="88"/>
      <c r="AM20" s="88">
        <f t="shared" si="3"/>
        <v>891305.55287671229</v>
      </c>
      <c r="AN20" s="12">
        <v>52</v>
      </c>
    </row>
    <row r="21" spans="1:41">
      <c r="A21" s="22"/>
      <c r="B21" s="76">
        <v>3085171357</v>
      </c>
      <c r="C21" s="77">
        <v>53</v>
      </c>
      <c r="D21" s="78" t="s">
        <v>48</v>
      </c>
      <c r="E21" s="78" t="s">
        <v>47</v>
      </c>
      <c r="F21" s="79">
        <v>649888.35</v>
      </c>
      <c r="G21" s="80">
        <v>42787</v>
      </c>
      <c r="H21" s="80">
        <v>42787</v>
      </c>
      <c r="I21" s="81">
        <v>45626</v>
      </c>
      <c r="J21" s="82"/>
      <c r="K21" s="79">
        <f t="shared" si="4"/>
        <v>4.4589999999999996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83">
        <v>0.55000000000000004</v>
      </c>
      <c r="Z21" s="84" t="s">
        <v>44</v>
      </c>
      <c r="AA21" s="79"/>
      <c r="AB21" s="85"/>
      <c r="AC21" s="79"/>
      <c r="AD21" s="86"/>
      <c r="AE21" s="79"/>
      <c r="AF21" s="79"/>
      <c r="AG21" s="79"/>
      <c r="AH21" s="86">
        <f t="shared" si="0"/>
        <v>0.9178082191780822</v>
      </c>
      <c r="AI21" s="87">
        <v>83538.820000000007</v>
      </c>
      <c r="AJ21" s="79">
        <f t="shared" si="1"/>
        <v>94909.369628949629</v>
      </c>
      <c r="AK21" s="88">
        <f t="shared" si="2"/>
        <v>372499.59837999998</v>
      </c>
      <c r="AL21" s="88"/>
      <c r="AM21" s="88">
        <f t="shared" si="3"/>
        <v>76672.615616438357</v>
      </c>
      <c r="AN21" s="12">
        <v>53</v>
      </c>
    </row>
    <row r="22" spans="1:41">
      <c r="A22" s="22"/>
      <c r="B22" s="90">
        <v>8561419576</v>
      </c>
      <c r="C22" s="77">
        <v>56</v>
      </c>
      <c r="D22" s="78" t="s">
        <v>49</v>
      </c>
      <c r="E22" s="78" t="s">
        <v>50</v>
      </c>
      <c r="F22" s="79">
        <v>6000000</v>
      </c>
      <c r="G22" s="80">
        <v>43034</v>
      </c>
      <c r="H22" s="80">
        <v>43034</v>
      </c>
      <c r="I22" s="81">
        <v>48513</v>
      </c>
      <c r="J22" s="82"/>
      <c r="K22" s="79">
        <f t="shared" si="4"/>
        <v>4.6689999999999996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83">
        <v>0.76</v>
      </c>
      <c r="Z22" s="91" t="s">
        <v>44</v>
      </c>
      <c r="AA22" s="79"/>
      <c r="AB22" s="85"/>
      <c r="AC22" s="79"/>
      <c r="AD22" s="86"/>
      <c r="AE22" s="79"/>
      <c r="AF22" s="79"/>
      <c r="AG22" s="79"/>
      <c r="AH22" s="86">
        <f t="shared" si="0"/>
        <v>8.8273972602739725</v>
      </c>
      <c r="AI22" s="92">
        <v>4153846.15</v>
      </c>
      <c r="AJ22" s="79">
        <f t="shared" si="1"/>
        <v>584929.03057167691</v>
      </c>
      <c r="AK22" s="88">
        <f t="shared" si="2"/>
        <v>19394307.674349997</v>
      </c>
      <c r="AL22" s="88"/>
      <c r="AM22" s="88">
        <f t="shared" si="3"/>
        <v>36667650.124109589</v>
      </c>
      <c r="AN22" s="12">
        <v>56</v>
      </c>
    </row>
    <row r="23" spans="1:41" s="15" customFormat="1">
      <c r="A23" s="22"/>
      <c r="B23" s="90">
        <v>3135105751</v>
      </c>
      <c r="C23" s="77">
        <v>57</v>
      </c>
      <c r="D23" s="78" t="s">
        <v>48</v>
      </c>
      <c r="E23" s="78" t="s">
        <v>50</v>
      </c>
      <c r="F23" s="79">
        <v>3000000</v>
      </c>
      <c r="G23" s="80">
        <v>43034</v>
      </c>
      <c r="H23" s="80">
        <v>43034</v>
      </c>
      <c r="I23" s="81">
        <v>48513</v>
      </c>
      <c r="J23" s="82"/>
      <c r="K23" s="79">
        <f t="shared" si="4"/>
        <v>4.4889999999999999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83">
        <v>0.57999999999999996</v>
      </c>
      <c r="Z23" s="91" t="s">
        <v>44</v>
      </c>
      <c r="AA23" s="79"/>
      <c r="AB23" s="85"/>
      <c r="AC23" s="79"/>
      <c r="AD23" s="86"/>
      <c r="AE23" s="79"/>
      <c r="AF23" s="79"/>
      <c r="AG23" s="79"/>
      <c r="AH23" s="86">
        <f t="shared" si="0"/>
        <v>8.8273972602739725</v>
      </c>
      <c r="AI23" s="92">
        <v>2076923.16</v>
      </c>
      <c r="AJ23" s="79">
        <f t="shared" si="1"/>
        <v>290144.38356689992</v>
      </c>
      <c r="AK23" s="88">
        <f t="shared" si="2"/>
        <v>9323308.0652399994</v>
      </c>
      <c r="AL23" s="88"/>
      <c r="AM23" s="88">
        <f t="shared" si="3"/>
        <v>18333825.812383562</v>
      </c>
      <c r="AN23" s="12">
        <v>57</v>
      </c>
      <c r="AO23" s="93"/>
    </row>
    <row r="24" spans="1:41">
      <c r="A24" s="22"/>
      <c r="B24" s="90">
        <v>4799929452</v>
      </c>
      <c r="C24" s="77">
        <v>58</v>
      </c>
      <c r="D24" s="78" t="s">
        <v>42</v>
      </c>
      <c r="E24" s="78" t="s">
        <v>50</v>
      </c>
      <c r="F24" s="79">
        <v>3000001</v>
      </c>
      <c r="G24" s="80">
        <v>43034</v>
      </c>
      <c r="H24" s="80">
        <v>43034</v>
      </c>
      <c r="I24" s="81">
        <v>48513</v>
      </c>
      <c r="J24" s="82"/>
      <c r="K24" s="79">
        <f t="shared" si="4"/>
        <v>4.6289999999999996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83">
        <v>0.72</v>
      </c>
      <c r="Z24" s="91" t="s">
        <v>44</v>
      </c>
      <c r="AA24" s="79"/>
      <c r="AB24" s="85"/>
      <c r="AC24" s="79"/>
      <c r="AD24" s="86"/>
      <c r="AE24" s="79"/>
      <c r="AF24" s="79"/>
      <c r="AG24" s="79"/>
      <c r="AH24" s="86">
        <f t="shared" si="0"/>
        <v>8.8273972602739725</v>
      </c>
      <c r="AI24" s="92">
        <v>2076923.16</v>
      </c>
      <c r="AJ24" s="79">
        <f t="shared" si="1"/>
        <v>291948.16248516284</v>
      </c>
      <c r="AK24" s="88">
        <f t="shared" si="2"/>
        <v>9614077.3076399993</v>
      </c>
      <c r="AL24" s="88"/>
      <c r="AM24" s="88">
        <f t="shared" si="3"/>
        <v>18333825.812383562</v>
      </c>
      <c r="AN24" s="12">
        <v>58</v>
      </c>
    </row>
    <row r="25" spans="1:41">
      <c r="A25" s="22"/>
      <c r="B25" s="90">
        <v>8562372635</v>
      </c>
      <c r="C25" s="77">
        <v>59</v>
      </c>
      <c r="D25" s="78" t="s">
        <v>51</v>
      </c>
      <c r="E25" s="78" t="s">
        <v>52</v>
      </c>
      <c r="F25" s="79">
        <v>9000000</v>
      </c>
      <c r="G25" s="94">
        <v>43817</v>
      </c>
      <c r="H25" s="94">
        <v>43817</v>
      </c>
      <c r="I25" s="81">
        <v>49296</v>
      </c>
      <c r="J25" s="82"/>
      <c r="K25" s="79">
        <f t="shared" si="4"/>
        <v>4.3490000000000002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83">
        <v>0.44</v>
      </c>
      <c r="Z25" s="91" t="s">
        <v>44</v>
      </c>
      <c r="AA25" s="79"/>
      <c r="AB25" s="85"/>
      <c r="AC25" s="79"/>
      <c r="AD25" s="86"/>
      <c r="AE25" s="79"/>
      <c r="AF25" s="79"/>
      <c r="AG25" s="79"/>
      <c r="AH25" s="86">
        <f t="shared" si="0"/>
        <v>10.972602739726028</v>
      </c>
      <c r="AI25" s="92">
        <v>7615384.6200000001</v>
      </c>
      <c r="AJ25" s="79">
        <f t="shared" si="1"/>
        <v>887462.99736783013</v>
      </c>
      <c r="AK25" s="88">
        <f t="shared" si="2"/>
        <v>33119307.712380003</v>
      </c>
      <c r="AL25" s="88"/>
      <c r="AM25" s="88">
        <f t="shared" si="3"/>
        <v>83560590.145479456</v>
      </c>
      <c r="AN25" s="12">
        <v>59</v>
      </c>
    </row>
    <row r="26" spans="1:41">
      <c r="A26" s="22"/>
      <c r="B26" s="90">
        <v>8076784574</v>
      </c>
      <c r="C26" s="77">
        <v>60</v>
      </c>
      <c r="D26" s="78" t="s">
        <v>53</v>
      </c>
      <c r="E26" s="78" t="s">
        <v>52</v>
      </c>
      <c r="F26" s="79">
        <v>3000000</v>
      </c>
      <c r="G26" s="94">
        <v>43817</v>
      </c>
      <c r="H26" s="94">
        <v>43817</v>
      </c>
      <c r="I26" s="81">
        <v>49296</v>
      </c>
      <c r="J26" s="82"/>
      <c r="K26" s="79">
        <f t="shared" si="4"/>
        <v>4.4489999999999998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83">
        <v>0.54</v>
      </c>
      <c r="Z26" s="91" t="s">
        <v>44</v>
      </c>
      <c r="AA26" s="79"/>
      <c r="AB26" s="85"/>
      <c r="AC26" s="79"/>
      <c r="AD26" s="86"/>
      <c r="AE26" s="79"/>
      <c r="AF26" s="79"/>
      <c r="AG26" s="79"/>
      <c r="AH26" s="86">
        <f t="shared" si="0"/>
        <v>10.972602739726028</v>
      </c>
      <c r="AI26" s="92">
        <v>2538461.52</v>
      </c>
      <c r="AJ26" s="79">
        <f t="shared" si="1"/>
        <v>297400.53476309986</v>
      </c>
      <c r="AK26" s="88">
        <f t="shared" si="2"/>
        <v>11293615.302479999</v>
      </c>
      <c r="AL26" s="88"/>
      <c r="AM26" s="88">
        <f t="shared" si="3"/>
        <v>27853529.829041097</v>
      </c>
      <c r="AN26" s="12">
        <v>60</v>
      </c>
    </row>
    <row r="27" spans="1:41">
      <c r="A27" s="22"/>
      <c r="B27" s="89">
        <v>3495437158</v>
      </c>
      <c r="C27" s="77">
        <v>61</v>
      </c>
      <c r="D27" s="78" t="s">
        <v>54</v>
      </c>
      <c r="E27" s="78" t="s">
        <v>55</v>
      </c>
      <c r="F27" s="79">
        <v>10000000</v>
      </c>
      <c r="G27" s="94">
        <v>44032</v>
      </c>
      <c r="H27" s="94">
        <v>44032</v>
      </c>
      <c r="I27" s="94">
        <v>49521</v>
      </c>
      <c r="J27" s="82"/>
      <c r="K27" s="79">
        <f t="shared" si="4"/>
        <v>4.4989999999999997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95">
        <v>0.59</v>
      </c>
      <c r="Z27" s="91" t="s">
        <v>56</v>
      </c>
      <c r="AA27" s="79">
        <v>0.06</v>
      </c>
      <c r="AB27" s="85"/>
      <c r="AC27" s="79">
        <v>13</v>
      </c>
      <c r="AD27" s="86">
        <v>2</v>
      </c>
      <c r="AE27" s="79">
        <v>15</v>
      </c>
      <c r="AF27" s="79">
        <v>3</v>
      </c>
      <c r="AG27" s="79"/>
      <c r="AH27" s="86">
        <f t="shared" si="0"/>
        <v>11.58904109589041</v>
      </c>
      <c r="AI27" s="92">
        <v>9038461.5500000007</v>
      </c>
      <c r="AJ27" s="79">
        <f t="shared" si="1"/>
        <v>1017858.0719885863</v>
      </c>
      <c r="AK27" s="88">
        <f t="shared" si="2"/>
        <v>40664038.513449997</v>
      </c>
      <c r="AL27" s="88"/>
      <c r="AM27" s="88">
        <f t="shared" si="3"/>
        <v>104747102.34657535</v>
      </c>
      <c r="AN27" s="12">
        <v>61</v>
      </c>
    </row>
    <row r="28" spans="1:41" s="15" customFormat="1">
      <c r="A28" s="22"/>
      <c r="B28" s="90">
        <v>8560382919</v>
      </c>
      <c r="C28" s="96">
        <v>28</v>
      </c>
      <c r="D28" s="97" t="s">
        <v>57</v>
      </c>
      <c r="E28" s="97" t="s">
        <v>58</v>
      </c>
      <c r="F28" s="98">
        <v>12012412.689999999</v>
      </c>
      <c r="G28" s="80">
        <v>41480</v>
      </c>
      <c r="H28" s="80">
        <v>41480</v>
      </c>
      <c r="I28" s="99">
        <v>46959</v>
      </c>
      <c r="J28" s="82"/>
      <c r="K28" s="79">
        <f>IF($K$14+Y28&lt;0,0,$K$14+Y28)</f>
        <v>4.2829999999999995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100">
        <v>0.77</v>
      </c>
      <c r="Z28" s="101" t="s">
        <v>59</v>
      </c>
      <c r="AA28" s="98"/>
      <c r="AB28" s="102"/>
      <c r="AC28" s="98"/>
      <c r="AD28" s="103"/>
      <c r="AE28" s="98"/>
      <c r="AF28" s="98"/>
      <c r="AG28" s="98"/>
      <c r="AH28" s="86">
        <f t="shared" si="0"/>
        <v>4.5698630136986305</v>
      </c>
      <c r="AI28" s="104">
        <v>4546887.6799999997</v>
      </c>
      <c r="AJ28" s="79">
        <f t="shared" si="1"/>
        <v>1116610.7670972254</v>
      </c>
      <c r="AK28" s="88">
        <f t="shared" si="2"/>
        <v>19474319.933439996</v>
      </c>
      <c r="AL28" s="105"/>
      <c r="AM28" s="88">
        <f t="shared" si="3"/>
        <v>20778653.836273972</v>
      </c>
      <c r="AN28" s="12">
        <v>28</v>
      </c>
      <c r="AO28" s="93"/>
    </row>
    <row r="29" spans="1:41">
      <c r="A29" s="22"/>
      <c r="B29" s="106">
        <v>5015762300</v>
      </c>
      <c r="C29" s="96">
        <v>6</v>
      </c>
      <c r="D29" s="97" t="s">
        <v>60</v>
      </c>
      <c r="E29" s="97" t="s">
        <v>61</v>
      </c>
      <c r="F29" s="79">
        <v>5000000</v>
      </c>
      <c r="G29" s="80">
        <v>40542</v>
      </c>
      <c r="H29" s="80">
        <v>40542</v>
      </c>
      <c r="I29" s="107">
        <v>46021</v>
      </c>
      <c r="J29" s="82"/>
      <c r="K29" s="79">
        <f t="shared" ref="K29:K35" si="5">IF($E$15+Y29&lt;0,0,$E$15+Y29)</f>
        <v>4.8118999999999996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83">
        <v>0.90290000000000004</v>
      </c>
      <c r="Z29" s="84" t="s">
        <v>56</v>
      </c>
      <c r="AA29" s="79"/>
      <c r="AB29" s="85"/>
      <c r="AC29" s="79"/>
      <c r="AD29" s="86"/>
      <c r="AE29" s="79"/>
      <c r="AF29" s="79"/>
      <c r="AG29" s="79"/>
      <c r="AH29" s="86">
        <f t="shared" si="0"/>
        <v>2</v>
      </c>
      <c r="AI29" s="104">
        <v>862858.94</v>
      </c>
      <c r="AJ29" s="79">
        <f t="shared" si="1"/>
        <v>462813.27168243442</v>
      </c>
      <c r="AK29" s="88">
        <f t="shared" si="2"/>
        <v>4151990.9333859994</v>
      </c>
      <c r="AL29" s="88"/>
      <c r="AM29" s="88">
        <f t="shared" si="3"/>
        <v>1725717.88</v>
      </c>
      <c r="AN29" s="108">
        <v>6</v>
      </c>
    </row>
    <row r="30" spans="1:41">
      <c r="A30" s="22"/>
      <c r="B30" s="106" t="s">
        <v>62</v>
      </c>
      <c r="C30" s="96">
        <v>7</v>
      </c>
      <c r="D30" s="97" t="s">
        <v>51</v>
      </c>
      <c r="E30" s="97" t="s">
        <v>63</v>
      </c>
      <c r="F30" s="79">
        <v>3000000</v>
      </c>
      <c r="G30" s="80">
        <v>44405</v>
      </c>
      <c r="H30" s="80">
        <v>44405</v>
      </c>
      <c r="I30" s="107">
        <v>49915</v>
      </c>
      <c r="J30" s="82"/>
      <c r="K30" s="79">
        <f t="shared" si="5"/>
        <v>4.399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83">
        <v>0.49</v>
      </c>
      <c r="Z30" s="84" t="s">
        <v>64</v>
      </c>
      <c r="AA30" s="79"/>
      <c r="AB30" s="85"/>
      <c r="AC30" s="79"/>
      <c r="AD30" s="86"/>
      <c r="AE30" s="79"/>
      <c r="AF30" s="79"/>
      <c r="AG30" s="79"/>
      <c r="AH30" s="86">
        <f t="shared" si="0"/>
        <v>12.668493150684931</v>
      </c>
      <c r="AI30" s="104">
        <v>2942307.69</v>
      </c>
      <c r="AJ30" s="79">
        <f t="shared" si="1"/>
        <v>307895.28185295203</v>
      </c>
      <c r="AK30" s="88">
        <f t="shared" si="2"/>
        <v>12943211.528309999</v>
      </c>
      <c r="AL30" s="88"/>
      <c r="AM30" s="88">
        <f t="shared" si="3"/>
        <v>37274604.8179726</v>
      </c>
      <c r="AN30" s="108">
        <v>7</v>
      </c>
    </row>
    <row r="31" spans="1:41">
      <c r="A31" s="22"/>
      <c r="B31" s="106" t="s">
        <v>65</v>
      </c>
      <c r="C31" s="96">
        <v>8</v>
      </c>
      <c r="D31" s="97" t="s">
        <v>66</v>
      </c>
      <c r="E31" s="97" t="s">
        <v>63</v>
      </c>
      <c r="F31" s="79">
        <v>20000000</v>
      </c>
      <c r="G31" s="80">
        <v>44497</v>
      </c>
      <c r="H31" s="80">
        <v>44497</v>
      </c>
      <c r="I31" s="107">
        <v>49976</v>
      </c>
      <c r="J31" s="82"/>
      <c r="K31" s="79">
        <f t="shared" si="5"/>
        <v>4.3490000000000002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83">
        <v>0.44</v>
      </c>
      <c r="Z31" s="84" t="s">
        <v>64</v>
      </c>
      <c r="AA31" s="79"/>
      <c r="AB31" s="85"/>
      <c r="AC31" s="79"/>
      <c r="AD31" s="86"/>
      <c r="AE31" s="79"/>
      <c r="AF31" s="79"/>
      <c r="AG31" s="79"/>
      <c r="AH31" s="86">
        <f t="shared" si="0"/>
        <v>12.835616438356164</v>
      </c>
      <c r="AI31" s="104">
        <v>20000000</v>
      </c>
      <c r="AJ31" s="79">
        <f t="shared" si="1"/>
        <v>2066117.1232528035</v>
      </c>
      <c r="AK31" s="88">
        <f t="shared" si="2"/>
        <v>86980000</v>
      </c>
      <c r="AL31" s="88"/>
      <c r="AM31" s="88">
        <f t="shared" si="3"/>
        <v>256712328.76712328</v>
      </c>
      <c r="AN31" s="108">
        <v>8</v>
      </c>
    </row>
    <row r="32" spans="1:41">
      <c r="A32" s="22"/>
      <c r="B32" s="106">
        <v>8563574849</v>
      </c>
      <c r="C32" s="96">
        <v>13</v>
      </c>
      <c r="D32" s="97" t="s">
        <v>51</v>
      </c>
      <c r="E32" s="97" t="s">
        <v>67</v>
      </c>
      <c r="F32" s="79">
        <v>8000000</v>
      </c>
      <c r="G32" s="80">
        <v>44824</v>
      </c>
      <c r="H32" s="80">
        <v>44824</v>
      </c>
      <c r="I32" s="107">
        <v>50303</v>
      </c>
      <c r="J32" s="82"/>
      <c r="K32" s="79">
        <f t="shared" si="5"/>
        <v>4.2189999999999994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83">
        <v>0.31</v>
      </c>
      <c r="Z32" s="84" t="s">
        <v>44</v>
      </c>
      <c r="AA32" s="79"/>
      <c r="AB32" s="85"/>
      <c r="AC32" s="79"/>
      <c r="AD32" s="86"/>
      <c r="AE32" s="79"/>
      <c r="AF32" s="79"/>
      <c r="AG32" s="79"/>
      <c r="AH32" s="86">
        <f t="shared" si="0"/>
        <v>13.731506849315069</v>
      </c>
      <c r="AI32" s="104">
        <v>8000000</v>
      </c>
      <c r="AJ32" s="79">
        <f t="shared" si="1"/>
        <v>779442.41752219608</v>
      </c>
      <c r="AK32" s="88">
        <f t="shared" si="2"/>
        <v>33751999.999999993</v>
      </c>
      <c r="AL32" s="88"/>
      <c r="AM32" s="88">
        <f t="shared" si="3"/>
        <v>109852054.79452056</v>
      </c>
      <c r="AN32" s="108">
        <v>13</v>
      </c>
    </row>
    <row r="33" spans="1:45" ht="18.399999999999999" customHeight="1">
      <c r="A33" s="22"/>
      <c r="B33" s="106">
        <v>6966037886</v>
      </c>
      <c r="C33" s="96">
        <v>15</v>
      </c>
      <c r="D33" s="97" t="s">
        <v>68</v>
      </c>
      <c r="E33" s="97" t="s">
        <v>67</v>
      </c>
      <c r="F33" s="79">
        <v>8000000</v>
      </c>
      <c r="G33" s="80">
        <v>44841</v>
      </c>
      <c r="H33" s="80">
        <v>44841</v>
      </c>
      <c r="I33" s="107">
        <v>50231</v>
      </c>
      <c r="J33" s="82"/>
      <c r="K33" s="79">
        <f t="shared" si="5"/>
        <v>4.3090000000000002</v>
      </c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83">
        <v>0.4</v>
      </c>
      <c r="Z33" s="84" t="s">
        <v>44</v>
      </c>
      <c r="AA33" s="79"/>
      <c r="AB33" s="85"/>
      <c r="AC33" s="79"/>
      <c r="AD33" s="86"/>
      <c r="AE33" s="79"/>
      <c r="AF33" s="79"/>
      <c r="AG33" s="79"/>
      <c r="AH33" s="86">
        <f t="shared" si="0"/>
        <v>13.534246575342467</v>
      </c>
      <c r="AI33" s="104">
        <v>8000000</v>
      </c>
      <c r="AJ33" s="79">
        <f t="shared" si="1"/>
        <v>792412.46474464471</v>
      </c>
      <c r="AK33" s="88">
        <f t="shared" si="2"/>
        <v>34472000</v>
      </c>
      <c r="AL33" s="88"/>
      <c r="AM33" s="88">
        <f t="shared" si="3"/>
        <v>108273972.60273974</v>
      </c>
      <c r="AN33" s="108">
        <v>15</v>
      </c>
    </row>
    <row r="34" spans="1:45" ht="18.399999999999999" customHeight="1">
      <c r="A34" s="22"/>
      <c r="B34" s="106">
        <v>8563616787</v>
      </c>
      <c r="C34" s="96">
        <v>16</v>
      </c>
      <c r="D34" s="97" t="s">
        <v>51</v>
      </c>
      <c r="E34" s="97" t="s">
        <v>67</v>
      </c>
      <c r="F34" s="79">
        <v>9079093.8200000003</v>
      </c>
      <c r="G34" s="80">
        <v>44853</v>
      </c>
      <c r="H34" s="80">
        <v>44853</v>
      </c>
      <c r="I34" s="107">
        <v>50332</v>
      </c>
      <c r="J34" s="82"/>
      <c r="K34" s="79">
        <f t="shared" si="5"/>
        <v>4.2589999999999995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83">
        <v>0.35</v>
      </c>
      <c r="Z34" s="84" t="s">
        <v>44</v>
      </c>
      <c r="AA34" s="79"/>
      <c r="AB34" s="85"/>
      <c r="AC34" s="79"/>
      <c r="AD34" s="86"/>
      <c r="AE34" s="79"/>
      <c r="AF34" s="79"/>
      <c r="AG34" s="79"/>
      <c r="AH34" s="86">
        <f t="shared" si="0"/>
        <v>13.810958904109588</v>
      </c>
      <c r="AI34" s="104">
        <v>9079093.8200000003</v>
      </c>
      <c r="AJ34" s="79">
        <f t="shared" si="1"/>
        <v>883083.89364234044</v>
      </c>
      <c r="AK34" s="88">
        <f t="shared" si="2"/>
        <v>38667860.579379998</v>
      </c>
      <c r="AL34" s="88"/>
      <c r="AM34" s="88">
        <f t="shared" si="3"/>
        <v>125390991.63457534</v>
      </c>
      <c r="AN34" s="108">
        <v>16</v>
      </c>
    </row>
    <row r="35" spans="1:45" ht="18.399999999999999" customHeight="1">
      <c r="A35" s="22"/>
      <c r="B35" s="106" t="s">
        <v>69</v>
      </c>
      <c r="C35" s="96">
        <v>17</v>
      </c>
      <c r="D35" s="97" t="s">
        <v>70</v>
      </c>
      <c r="E35" s="97" t="s">
        <v>71</v>
      </c>
      <c r="F35" s="79">
        <v>9825000</v>
      </c>
      <c r="G35" s="109">
        <v>45274</v>
      </c>
      <c r="H35" s="109">
        <v>45274</v>
      </c>
      <c r="I35" s="110">
        <v>50753</v>
      </c>
      <c r="J35" s="82"/>
      <c r="K35" s="79">
        <f t="shared" si="5"/>
        <v>4.0089999999999995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83">
        <v>0.1</v>
      </c>
      <c r="Z35" s="84" t="s">
        <v>44</v>
      </c>
      <c r="AA35" s="79"/>
      <c r="AB35" s="85"/>
      <c r="AC35" s="79"/>
      <c r="AD35" s="86"/>
      <c r="AE35" s="79"/>
      <c r="AF35" s="79"/>
      <c r="AG35" s="79"/>
      <c r="AH35" s="86">
        <f t="shared" si="0"/>
        <v>14.964383561643835</v>
      </c>
      <c r="AI35" s="104">
        <v>9825000</v>
      </c>
      <c r="AJ35" s="79">
        <f t="shared" si="1"/>
        <v>885772.33981553919</v>
      </c>
      <c r="AK35" s="88">
        <f t="shared" si="2"/>
        <v>39388424.999999993</v>
      </c>
      <c r="AL35" s="88"/>
      <c r="AM35" s="88">
        <f>AI35*AH35</f>
        <v>147025068.49315068</v>
      </c>
      <c r="AN35" s="108">
        <v>17</v>
      </c>
    </row>
    <row r="36" spans="1:45" s="21" customFormat="1" ht="18.399999999999999" customHeight="1">
      <c r="A36" s="58"/>
      <c r="B36" s="111"/>
      <c r="C36" s="112"/>
      <c r="D36" s="113" t="s">
        <v>72</v>
      </c>
      <c r="E36" s="113"/>
      <c r="F36" s="33"/>
      <c r="G36" s="114"/>
      <c r="H36" s="114"/>
      <c r="I36" s="115"/>
      <c r="J36" s="115"/>
      <c r="K36" s="116">
        <f>AVERAGE(K17:X35)</f>
        <v>4.1899421052631585</v>
      </c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7"/>
      <c r="Z36" s="118"/>
      <c r="AA36" s="119"/>
      <c r="AB36" s="120"/>
      <c r="AC36" s="121"/>
      <c r="AD36" s="122"/>
      <c r="AE36" s="121"/>
      <c r="AF36" s="121"/>
      <c r="AG36" s="121"/>
      <c r="AH36" s="122"/>
      <c r="AI36" s="123">
        <f>SUM(AI17:AI35)</f>
        <v>104561549.94999999</v>
      </c>
      <c r="AJ36" s="123">
        <f>SUM(AJ17:AJ35)</f>
        <v>13590367.270956224</v>
      </c>
      <c r="AK36" s="116">
        <f>SUM(AK17:AK35)/AI36</f>
        <v>4.2439061663115298</v>
      </c>
      <c r="AL36" s="116"/>
      <c r="AM36" s="121">
        <f>SUM(AM17:AM35)/AI36</f>
        <v>11.607776393666537</v>
      </c>
      <c r="AN36" s="40"/>
      <c r="AO36" s="75"/>
      <c r="AP36" s="124"/>
      <c r="AQ36" s="125"/>
      <c r="AR36" s="125"/>
    </row>
    <row r="37" spans="1:45" ht="18.399999999999999" customHeight="1">
      <c r="B37" s="126"/>
      <c r="C37" s="127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Z37" s="33"/>
      <c r="AA37" s="33"/>
      <c r="AB37" s="33"/>
      <c r="AC37" s="33"/>
      <c r="AD37" s="33"/>
      <c r="AE37" s="33"/>
      <c r="AF37" s="33"/>
      <c r="AG37" s="33"/>
      <c r="AH37" s="33"/>
      <c r="AI37" s="128"/>
      <c r="AJ37" s="33"/>
      <c r="AK37" s="88"/>
      <c r="AL37" s="33"/>
      <c r="AM37" s="33"/>
      <c r="AN37" s="129"/>
      <c r="AO37"/>
    </row>
    <row r="38" spans="1:45" ht="18.399999999999999" customHeight="1" thickBot="1">
      <c r="B38" s="130"/>
      <c r="C38" s="131"/>
      <c r="D38" s="132" t="s">
        <v>73</v>
      </c>
      <c r="E38" s="133"/>
      <c r="F38" s="134"/>
      <c r="G38" s="135">
        <f>+AI36/AI55</f>
        <v>0.59461823631713595</v>
      </c>
      <c r="H38" s="80"/>
      <c r="I38" s="136"/>
      <c r="J38" s="136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Z38" s="137"/>
      <c r="AA38" s="138"/>
      <c r="AB38" s="85"/>
      <c r="AC38" s="79"/>
      <c r="AD38" s="86"/>
      <c r="AE38" s="79"/>
      <c r="AF38" s="79"/>
      <c r="AG38" s="79"/>
      <c r="AH38" s="86"/>
      <c r="AI38" s="104"/>
      <c r="AJ38" s="88"/>
      <c r="AK38" s="88"/>
      <c r="AL38" s="88"/>
      <c r="AM38" s="88"/>
      <c r="AP38" s="4"/>
      <c r="AQ38" s="5"/>
      <c r="AR38" s="5"/>
    </row>
    <row r="39" spans="1:45" ht="18.399999999999999" customHeight="1" thickTop="1" thickBot="1">
      <c r="B39" s="130"/>
      <c r="C39" s="131"/>
      <c r="D39" s="139" t="s">
        <v>2</v>
      </c>
      <c r="E39" s="78"/>
      <c r="F39" s="79"/>
      <c r="G39" s="140" t="s">
        <v>2</v>
      </c>
      <c r="H39" s="80"/>
      <c r="I39" s="136"/>
      <c r="J39" s="136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Z39" s="137"/>
      <c r="AA39" s="138"/>
      <c r="AB39" s="85"/>
      <c r="AC39" s="79"/>
      <c r="AD39" s="86"/>
      <c r="AE39" s="79"/>
      <c r="AF39" s="79"/>
      <c r="AG39" s="79"/>
      <c r="AH39" s="86"/>
      <c r="AI39" s="141" t="s">
        <v>18</v>
      </c>
      <c r="AJ39" s="142" t="s">
        <v>19</v>
      </c>
      <c r="AK39" s="88"/>
      <c r="AL39" s="88"/>
      <c r="AM39" s="88"/>
      <c r="AP39" s="4"/>
      <c r="AQ39" s="5"/>
      <c r="AR39" s="5"/>
    </row>
    <row r="40" spans="1:45" s="21" customFormat="1" ht="54.95" customHeight="1" thickTop="1" thickBot="1">
      <c r="A40" s="58"/>
      <c r="B40" s="143" t="s">
        <v>20</v>
      </c>
      <c r="C40" s="144"/>
      <c r="D40" s="145" t="s">
        <v>21</v>
      </c>
      <c r="E40" s="145" t="s">
        <v>22</v>
      </c>
      <c r="F40" s="146" t="s">
        <v>23</v>
      </c>
      <c r="G40" s="147" t="s">
        <v>24</v>
      </c>
      <c r="H40" s="147" t="s">
        <v>25</v>
      </c>
      <c r="I40" s="148" t="s">
        <v>26</v>
      </c>
      <c r="J40" s="148"/>
      <c r="K40" s="146" t="s">
        <v>27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65" t="s">
        <v>28</v>
      </c>
      <c r="Z40" s="149" t="s">
        <v>29</v>
      </c>
      <c r="AA40" s="150" t="s">
        <v>28</v>
      </c>
      <c r="AB40" s="151" t="s">
        <v>30</v>
      </c>
      <c r="AC40" s="146" t="s">
        <v>31</v>
      </c>
      <c r="AD40" s="152" t="s">
        <v>32</v>
      </c>
      <c r="AE40" s="146" t="s">
        <v>33</v>
      </c>
      <c r="AF40" s="146" t="s">
        <v>34</v>
      </c>
      <c r="AG40" s="146"/>
      <c r="AH40" s="153" t="s">
        <v>35</v>
      </c>
      <c r="AI40" s="154">
        <v>45291</v>
      </c>
      <c r="AJ40" s="155" t="s">
        <v>36</v>
      </c>
      <c r="AK40" s="156" t="s">
        <v>37</v>
      </c>
      <c r="AL40" s="157"/>
      <c r="AM40" s="156" t="s">
        <v>38</v>
      </c>
      <c r="AN40" s="40"/>
      <c r="AO40" s="75"/>
      <c r="AR40"/>
      <c r="AS40"/>
    </row>
    <row r="41" spans="1:45" ht="18.399999999999999" customHeight="1">
      <c r="A41" s="22"/>
      <c r="B41" s="90">
        <v>46347136</v>
      </c>
      <c r="C41" s="77">
        <v>1</v>
      </c>
      <c r="D41" s="78" t="s">
        <v>45</v>
      </c>
      <c r="E41" s="78" t="s">
        <v>74</v>
      </c>
      <c r="F41" s="79">
        <v>30000000</v>
      </c>
      <c r="G41" s="80">
        <v>40366</v>
      </c>
      <c r="H41" s="109">
        <v>40366</v>
      </c>
      <c r="I41" s="107">
        <v>45845</v>
      </c>
      <c r="J41" s="82"/>
      <c r="K41" s="158">
        <v>5.24</v>
      </c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" t="s">
        <v>75</v>
      </c>
      <c r="Z41" s="91"/>
      <c r="AA41" s="79"/>
      <c r="AB41" s="85"/>
      <c r="AC41" s="79"/>
      <c r="AD41" s="86"/>
      <c r="AE41" s="79"/>
      <c r="AF41" s="79"/>
      <c r="AG41" s="79"/>
      <c r="AH41" s="86">
        <f t="shared" ref="AH41:AH50" si="6">(I41-$AI$16)/365</f>
        <v>1.5178082191780822</v>
      </c>
      <c r="AI41" s="159">
        <v>4375000</v>
      </c>
      <c r="AJ41" s="79">
        <f t="shared" ref="AJ41:AJ50" si="7">PMT(K41/100,(AH41),-AI41)</f>
        <v>3073428.9104245119</v>
      </c>
      <c r="AK41" s="88">
        <f t="shared" ref="AK41:AK50" si="8">K41*AI41</f>
        <v>22925000</v>
      </c>
      <c r="AL41" s="88"/>
      <c r="AM41" s="88">
        <f t="shared" ref="AM41:AM50" si="9">AI41*AH41</f>
        <v>6640410.9589041099</v>
      </c>
      <c r="AN41" s="12">
        <v>1</v>
      </c>
    </row>
    <row r="42" spans="1:45" ht="18.399999999999999" customHeight="1">
      <c r="A42" s="22"/>
      <c r="B42" s="90">
        <v>46347179</v>
      </c>
      <c r="C42" s="77">
        <v>2</v>
      </c>
      <c r="D42" s="78" t="s">
        <v>45</v>
      </c>
      <c r="E42" s="78" t="s">
        <v>74</v>
      </c>
      <c r="F42" s="79">
        <v>30000000</v>
      </c>
      <c r="G42" s="80">
        <v>40366</v>
      </c>
      <c r="H42" s="109">
        <v>40366</v>
      </c>
      <c r="I42" s="107">
        <v>45845</v>
      </c>
      <c r="J42" s="82"/>
      <c r="K42" s="158">
        <v>4.4400000000000004</v>
      </c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" t="s">
        <v>76</v>
      </c>
      <c r="Z42" s="91"/>
      <c r="AA42" s="79"/>
      <c r="AB42" s="85"/>
      <c r="AC42" s="79"/>
      <c r="AD42" s="86"/>
      <c r="AE42" s="79"/>
      <c r="AF42" s="79"/>
      <c r="AG42" s="79"/>
      <c r="AH42" s="86">
        <f t="shared" si="6"/>
        <v>1.5178082191780822</v>
      </c>
      <c r="AI42" s="159">
        <v>4375000</v>
      </c>
      <c r="AJ42" s="79">
        <f t="shared" si="7"/>
        <v>3044165.1292279894</v>
      </c>
      <c r="AK42" s="88">
        <f t="shared" si="8"/>
        <v>19425000</v>
      </c>
      <c r="AL42" s="88"/>
      <c r="AM42" s="88">
        <f t="shared" si="9"/>
        <v>6640410.9589041099</v>
      </c>
      <c r="AN42" s="12">
        <v>2</v>
      </c>
    </row>
    <row r="43" spans="1:45" ht="18.399999999999999" customHeight="1">
      <c r="A43" s="22"/>
      <c r="B43" s="90">
        <v>46347161</v>
      </c>
      <c r="C43" s="77">
        <v>3</v>
      </c>
      <c r="D43" s="78" t="s">
        <v>45</v>
      </c>
      <c r="E43" s="78" t="s">
        <v>74</v>
      </c>
      <c r="F43" s="79">
        <v>23923261.789999999</v>
      </c>
      <c r="G43" s="80">
        <v>40366</v>
      </c>
      <c r="H43" s="109">
        <v>40366</v>
      </c>
      <c r="I43" s="107">
        <v>45845</v>
      </c>
      <c r="J43" s="82"/>
      <c r="K43" s="158">
        <v>4.7699999999999996</v>
      </c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" t="s">
        <v>76</v>
      </c>
      <c r="Z43" s="91"/>
      <c r="AA43" s="79"/>
      <c r="AB43" s="85"/>
      <c r="AC43" s="79"/>
      <c r="AD43" s="86"/>
      <c r="AE43" s="79"/>
      <c r="AF43" s="79"/>
      <c r="AG43" s="79"/>
      <c r="AH43" s="86">
        <f t="shared" si="6"/>
        <v>1.5178082191780822</v>
      </c>
      <c r="AI43" s="159">
        <v>3488808.9574999865</v>
      </c>
      <c r="AJ43" s="79">
        <f t="shared" si="7"/>
        <v>2437167.835528397</v>
      </c>
      <c r="AK43" s="88">
        <f t="shared" si="8"/>
        <v>16641618.727274934</v>
      </c>
      <c r="AL43" s="88"/>
      <c r="AM43" s="88">
        <f t="shared" si="9"/>
        <v>5295342.9108355958</v>
      </c>
      <c r="AN43" s="12">
        <v>3</v>
      </c>
    </row>
    <row r="44" spans="1:45" ht="18.399999999999999" customHeight="1">
      <c r="A44" s="22"/>
      <c r="B44" s="106">
        <v>46481744</v>
      </c>
      <c r="C44" s="96">
        <v>11</v>
      </c>
      <c r="D44" s="97" t="s">
        <v>45</v>
      </c>
      <c r="E44" s="97" t="s">
        <v>61</v>
      </c>
      <c r="F44" s="79">
        <v>5000000</v>
      </c>
      <c r="G44" s="80">
        <v>40534</v>
      </c>
      <c r="H44" s="109">
        <v>40534</v>
      </c>
      <c r="I44" s="107">
        <v>46013</v>
      </c>
      <c r="J44" s="82"/>
      <c r="K44" s="158">
        <v>5.95</v>
      </c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" t="s">
        <v>75</v>
      </c>
      <c r="Z44" s="160"/>
      <c r="AA44" s="79"/>
      <c r="AB44" s="85"/>
      <c r="AC44" s="79"/>
      <c r="AD44" s="86"/>
      <c r="AE44" s="79"/>
      <c r="AF44" s="79"/>
      <c r="AG44" s="79"/>
      <c r="AH44" s="86">
        <f t="shared" si="6"/>
        <v>1.978082191780822</v>
      </c>
      <c r="AI44" s="104">
        <v>769230.6</v>
      </c>
      <c r="AJ44" s="79">
        <f t="shared" si="7"/>
        <v>423655.18975922454</v>
      </c>
      <c r="AK44" s="88">
        <f t="shared" si="8"/>
        <v>4576922.07</v>
      </c>
      <c r="AL44" s="88"/>
      <c r="AM44" s="88">
        <f t="shared" si="9"/>
        <v>1521601.3512328768</v>
      </c>
      <c r="AN44" s="108">
        <v>11</v>
      </c>
    </row>
    <row r="45" spans="1:45" s="15" customFormat="1" ht="18.399999999999999" customHeight="1">
      <c r="A45" s="22"/>
      <c r="B45" s="106">
        <v>46482856</v>
      </c>
      <c r="C45" s="96">
        <v>12</v>
      </c>
      <c r="D45" s="97" t="s">
        <v>45</v>
      </c>
      <c r="E45" s="97" t="s">
        <v>61</v>
      </c>
      <c r="F45" s="79">
        <v>5000000</v>
      </c>
      <c r="G45" s="80">
        <v>40534</v>
      </c>
      <c r="H45" s="109">
        <v>40534</v>
      </c>
      <c r="I45" s="81">
        <v>46013</v>
      </c>
      <c r="J45" s="82"/>
      <c r="K45" s="158">
        <v>4.88</v>
      </c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" t="s">
        <v>76</v>
      </c>
      <c r="Z45" s="160"/>
      <c r="AA45" s="79"/>
      <c r="AB45" s="85"/>
      <c r="AC45" s="79"/>
      <c r="AD45" s="86"/>
      <c r="AE45" s="79"/>
      <c r="AF45" s="79"/>
      <c r="AG45" s="79"/>
      <c r="AH45" s="86">
        <f t="shared" si="6"/>
        <v>1.978082191780822</v>
      </c>
      <c r="AI45" s="104">
        <v>769230.6</v>
      </c>
      <c r="AJ45" s="79">
        <f t="shared" si="7"/>
        <v>417354.22932041372</v>
      </c>
      <c r="AK45" s="88">
        <f t="shared" si="8"/>
        <v>3753845.3279999997</v>
      </c>
      <c r="AL45" s="88"/>
      <c r="AM45" s="88">
        <f t="shared" si="9"/>
        <v>1521601.3512328768</v>
      </c>
      <c r="AN45" s="108">
        <v>12</v>
      </c>
      <c r="AO45" s="93"/>
    </row>
    <row r="46" spans="1:45" s="15" customFormat="1" ht="18.399999999999999" customHeight="1">
      <c r="A46" s="22"/>
      <c r="B46" s="161"/>
      <c r="C46" s="96">
        <v>27</v>
      </c>
      <c r="D46" s="97" t="s">
        <v>45</v>
      </c>
      <c r="E46" s="97" t="s">
        <v>58</v>
      </c>
      <c r="F46" s="79">
        <v>56232961.380000003</v>
      </c>
      <c r="G46" s="80">
        <v>41479</v>
      </c>
      <c r="H46" s="109">
        <v>41479</v>
      </c>
      <c r="I46" s="107">
        <v>45862</v>
      </c>
      <c r="J46" s="82"/>
      <c r="K46" s="158">
        <v>6.25</v>
      </c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" t="s">
        <v>75</v>
      </c>
      <c r="Z46" s="160"/>
      <c r="AA46" s="79"/>
      <c r="AB46" s="85"/>
      <c r="AC46" s="79"/>
      <c r="AD46" s="86"/>
      <c r="AE46" s="79"/>
      <c r="AF46" s="79"/>
      <c r="AG46" s="79"/>
      <c r="AH46" s="86">
        <f t="shared" si="6"/>
        <v>1.5643835616438355</v>
      </c>
      <c r="AI46" s="104">
        <v>7932703.7400000002</v>
      </c>
      <c r="AJ46" s="79">
        <f t="shared" si="7"/>
        <v>5479494.4853632422</v>
      </c>
      <c r="AK46" s="88">
        <f t="shared" si="8"/>
        <v>49579398.375</v>
      </c>
      <c r="AL46" s="88"/>
      <c r="AM46" s="88">
        <f t="shared" si="9"/>
        <v>12409791.330246575</v>
      </c>
      <c r="AN46" s="12">
        <v>27</v>
      </c>
      <c r="AO46" s="93"/>
    </row>
    <row r="47" spans="1:45" s="15" customFormat="1" ht="18.399999999999999" customHeight="1">
      <c r="A47" s="4"/>
      <c r="B47" s="161"/>
      <c r="C47" s="96">
        <v>62</v>
      </c>
      <c r="D47" s="97" t="s">
        <v>51</v>
      </c>
      <c r="E47" s="97" t="s">
        <v>77</v>
      </c>
      <c r="F47" s="79">
        <v>11000000</v>
      </c>
      <c r="G47" s="80">
        <v>44032</v>
      </c>
      <c r="H47" s="109">
        <v>44032</v>
      </c>
      <c r="I47" s="107">
        <v>49510</v>
      </c>
      <c r="J47" s="82"/>
      <c r="K47" s="158">
        <v>0.59</v>
      </c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" t="s">
        <v>75</v>
      </c>
      <c r="Z47" s="160"/>
      <c r="AA47" s="79"/>
      <c r="AB47" s="85"/>
      <c r="AC47" s="79"/>
      <c r="AD47" s="86"/>
      <c r="AE47" s="79"/>
      <c r="AF47" s="79"/>
      <c r="AG47" s="79"/>
      <c r="AH47" s="86">
        <f t="shared" si="6"/>
        <v>11.558904109589042</v>
      </c>
      <c r="AI47" s="104">
        <v>9942307.6899999995</v>
      </c>
      <c r="AJ47" s="79">
        <f t="shared" si="7"/>
        <v>892339.86649501545</v>
      </c>
      <c r="AK47" s="88">
        <f t="shared" si="8"/>
        <v>5865961.5370999994</v>
      </c>
      <c r="AL47" s="88"/>
      <c r="AM47" s="88">
        <f t="shared" si="9"/>
        <v>114922181.21673973</v>
      </c>
      <c r="AN47" s="12">
        <f>C47</f>
        <v>62</v>
      </c>
      <c r="AO47" s="93"/>
    </row>
    <row r="48" spans="1:45" s="15" customFormat="1" ht="18.399999999999999" customHeight="1">
      <c r="A48" s="4"/>
      <c r="B48" s="106">
        <v>46129444</v>
      </c>
      <c r="C48" s="96">
        <v>96</v>
      </c>
      <c r="D48" s="78" t="s">
        <v>78</v>
      </c>
      <c r="E48" s="97" t="s">
        <v>79</v>
      </c>
      <c r="F48" s="79">
        <v>5000000</v>
      </c>
      <c r="G48" s="80">
        <v>40136</v>
      </c>
      <c r="H48" s="109">
        <v>40136</v>
      </c>
      <c r="I48" s="81">
        <v>45615</v>
      </c>
      <c r="J48" s="82"/>
      <c r="K48" s="158">
        <v>0.66</v>
      </c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" t="s">
        <v>75</v>
      </c>
      <c r="Z48" s="91"/>
      <c r="AA48" s="79"/>
      <c r="AB48" s="85"/>
      <c r="AC48" s="79"/>
      <c r="AD48" s="86"/>
      <c r="AE48" s="79"/>
      <c r="AF48" s="79"/>
      <c r="AG48" s="79"/>
      <c r="AH48" s="86">
        <f t="shared" si="6"/>
        <v>0.88767123287671235</v>
      </c>
      <c r="AI48" s="92">
        <v>384615.52</v>
      </c>
      <c r="AJ48" s="79">
        <f t="shared" si="7"/>
        <v>435984.74508730427</v>
      </c>
      <c r="AK48" s="88">
        <f t="shared" si="8"/>
        <v>253846.24320000003</v>
      </c>
      <c r="AL48" s="88"/>
      <c r="AM48" s="88">
        <f t="shared" si="9"/>
        <v>341412.13282191782</v>
      </c>
      <c r="AN48" s="12">
        <v>96</v>
      </c>
      <c r="AO48" s="93"/>
    </row>
    <row r="49" spans="1:42" s="15" customFormat="1">
      <c r="A49" s="4"/>
      <c r="B49" s="106"/>
      <c r="C49" s="96">
        <v>9</v>
      </c>
      <c r="D49" s="78" t="s">
        <v>45</v>
      </c>
      <c r="E49" s="97" t="s">
        <v>80</v>
      </c>
      <c r="F49" s="79">
        <v>30000000</v>
      </c>
      <c r="G49" s="80">
        <v>44432</v>
      </c>
      <c r="H49" s="109">
        <v>44432</v>
      </c>
      <c r="I49" s="162">
        <v>49911</v>
      </c>
      <c r="J49" s="82"/>
      <c r="K49" s="158">
        <v>0.64</v>
      </c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" t="s">
        <v>75</v>
      </c>
      <c r="Z49" s="91"/>
      <c r="AA49" s="79"/>
      <c r="AB49" s="85"/>
      <c r="AC49" s="79"/>
      <c r="AD49" s="86"/>
      <c r="AE49" s="79"/>
      <c r="AF49" s="79"/>
      <c r="AG49" s="79"/>
      <c r="AH49" s="86">
        <f t="shared" si="6"/>
        <v>12.657534246575343</v>
      </c>
      <c r="AI49" s="92">
        <v>29423076.920000002</v>
      </c>
      <c r="AJ49" s="79">
        <f t="shared" si="7"/>
        <v>2427401.9653383279</v>
      </c>
      <c r="AK49" s="88">
        <f t="shared" si="8"/>
        <v>18830769.228800002</v>
      </c>
      <c r="AL49" s="88"/>
      <c r="AM49" s="88">
        <f t="shared" si="9"/>
        <v>372423603.7545206</v>
      </c>
      <c r="AN49" s="12">
        <v>9</v>
      </c>
      <c r="AO49" s="93"/>
    </row>
    <row r="50" spans="1:42" s="15" customFormat="1">
      <c r="A50" s="4"/>
      <c r="B50" s="106">
        <v>4.91874001030112E+17</v>
      </c>
      <c r="C50" s="96">
        <v>18</v>
      </c>
      <c r="D50" s="78" t="s">
        <v>81</v>
      </c>
      <c r="E50" s="97" t="s">
        <v>82</v>
      </c>
      <c r="F50" s="79">
        <v>9825000</v>
      </c>
      <c r="G50" s="80">
        <v>45274</v>
      </c>
      <c r="H50" s="109">
        <v>45274</v>
      </c>
      <c r="I50" s="162">
        <v>50753</v>
      </c>
      <c r="J50" s="82"/>
      <c r="K50" s="158">
        <v>4.01</v>
      </c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" t="s">
        <v>75</v>
      </c>
      <c r="Z50" s="91"/>
      <c r="AA50" s="79"/>
      <c r="AB50" s="85"/>
      <c r="AC50" s="79"/>
      <c r="AD50" s="86"/>
      <c r="AE50" s="79"/>
      <c r="AF50" s="79"/>
      <c r="AG50" s="79"/>
      <c r="AH50" s="86">
        <f t="shared" si="6"/>
        <v>14.964383561643835</v>
      </c>
      <c r="AI50" s="92">
        <v>9825000</v>
      </c>
      <c r="AJ50" s="79">
        <f t="shared" si="7"/>
        <v>885834.1364896025</v>
      </c>
      <c r="AK50" s="88">
        <f t="shared" si="8"/>
        <v>39398250</v>
      </c>
      <c r="AL50" s="88"/>
      <c r="AM50" s="88">
        <f t="shared" si="9"/>
        <v>147025068.49315068</v>
      </c>
      <c r="AN50" s="12">
        <v>18</v>
      </c>
      <c r="AO50" s="93"/>
    </row>
    <row r="51" spans="1:42" s="21" customFormat="1">
      <c r="A51" s="1"/>
      <c r="B51" s="163"/>
      <c r="C51" s="112"/>
      <c r="D51" s="113" t="s">
        <v>83</v>
      </c>
      <c r="E51" s="113"/>
      <c r="F51" s="79"/>
      <c r="G51" s="114"/>
      <c r="H51" s="80"/>
      <c r="I51" s="115"/>
      <c r="J51" s="115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17"/>
      <c r="Z51" s="118"/>
      <c r="AA51" s="119"/>
      <c r="AB51" s="120"/>
      <c r="AC51" s="113"/>
      <c r="AD51" s="113"/>
      <c r="AE51" s="113"/>
      <c r="AF51" s="113"/>
      <c r="AG51" s="113"/>
      <c r="AH51" s="122"/>
      <c r="AI51" s="164">
        <f>SUM(AI41:AI50)</f>
        <v>71284974.027499989</v>
      </c>
      <c r="AJ51" s="121">
        <f>SUM(AJ41:AJ50)</f>
        <v>19516826.493034031</v>
      </c>
      <c r="AK51" s="116">
        <f>SUM(AK41:AK50)/AI51</f>
        <v>2.542620152171942</v>
      </c>
      <c r="AL51" s="116"/>
      <c r="AM51" s="121">
        <f>SUM(AM41:AM50)/AI51</f>
        <v>9.3812396452666889</v>
      </c>
      <c r="AN51" s="165"/>
      <c r="AO51" s="75"/>
    </row>
    <row r="52" spans="1:42">
      <c r="B52" s="130"/>
      <c r="C52" s="131"/>
      <c r="D52" s="132" t="s">
        <v>84</v>
      </c>
      <c r="E52" s="133"/>
      <c r="F52" s="134"/>
      <c r="G52" s="135">
        <f>+AI51/AI55</f>
        <v>0.4053817636828641</v>
      </c>
      <c r="H52" s="80"/>
      <c r="I52" s="136"/>
      <c r="J52" s="136"/>
      <c r="K52" s="122" t="s">
        <v>2</v>
      </c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Z52" s="137"/>
      <c r="AA52" s="138"/>
      <c r="AB52" s="85"/>
      <c r="AC52" s="78"/>
      <c r="AD52" s="78"/>
      <c r="AE52" s="78"/>
      <c r="AF52" s="78"/>
      <c r="AG52" s="78"/>
      <c r="AH52" s="86"/>
      <c r="AI52" s="166"/>
      <c r="AJ52" s="88"/>
      <c r="AK52" s="88"/>
      <c r="AL52" s="88"/>
      <c r="AM52" s="88"/>
      <c r="AN52" s="129"/>
    </row>
    <row r="53" spans="1:42">
      <c r="B53" s="130"/>
      <c r="C53" s="131" t="s">
        <v>2</v>
      </c>
      <c r="D53" s="139" t="s">
        <v>2</v>
      </c>
      <c r="E53" s="78"/>
      <c r="F53" s="79"/>
      <c r="G53" s="140" t="s">
        <v>2</v>
      </c>
      <c r="H53" s="80"/>
      <c r="I53" s="136"/>
      <c r="J53" s="136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Z53" s="167"/>
      <c r="AA53" s="86"/>
      <c r="AB53" s="85"/>
      <c r="AC53" s="78"/>
      <c r="AD53" s="78"/>
      <c r="AE53" s="78"/>
      <c r="AF53" s="78"/>
      <c r="AG53" s="78"/>
      <c r="AH53" s="86"/>
      <c r="AI53" s="166"/>
      <c r="AJ53" s="88"/>
      <c r="AK53" s="121">
        <f>+(AK36+AK51)/2</f>
        <v>3.3932631592417359</v>
      </c>
      <c r="AL53" s="168" t="s">
        <v>85</v>
      </c>
      <c r="AM53" s="121">
        <f>+(AM36+AM51)/2</f>
        <v>10.494508019466613</v>
      </c>
    </row>
    <row r="54" spans="1:42" ht="16.5" thickBot="1">
      <c r="B54" s="130"/>
      <c r="C54" s="77"/>
      <c r="D54" s="78"/>
      <c r="E54" s="78"/>
      <c r="F54" s="79"/>
      <c r="G54" s="33"/>
      <c r="H54" s="33"/>
      <c r="I54" s="107"/>
      <c r="J54" s="107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Z54" s="91"/>
      <c r="AA54" s="79"/>
      <c r="AB54" s="85"/>
      <c r="AC54" s="79"/>
      <c r="AD54" s="86"/>
      <c r="AE54" s="79"/>
      <c r="AF54" s="79"/>
      <c r="AG54" s="79"/>
      <c r="AH54" s="86"/>
      <c r="AI54" s="79"/>
      <c r="AJ54" s="88"/>
      <c r="AK54" s="88" t="s">
        <v>2</v>
      </c>
      <c r="AL54" s="88"/>
      <c r="AM54" s="88"/>
    </row>
    <row r="55" spans="1:42" ht="16.5" thickBot="1">
      <c r="B55" s="130"/>
      <c r="C55" s="77"/>
      <c r="D55" s="113" t="s">
        <v>86</v>
      </c>
      <c r="E55" s="169"/>
      <c r="F55" s="170"/>
      <c r="G55" s="33"/>
      <c r="H55" s="33"/>
      <c r="I55" s="107"/>
      <c r="J55" s="107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Z55" s="91"/>
      <c r="AA55" s="79"/>
      <c r="AB55" s="85"/>
      <c r="AC55" s="79"/>
      <c r="AD55" s="86"/>
      <c r="AE55" s="79"/>
      <c r="AF55" s="79"/>
      <c r="AG55" s="79"/>
      <c r="AH55" s="86"/>
      <c r="AI55" s="171">
        <f>+AI51+AI36</f>
        <v>175846523.97749996</v>
      </c>
      <c r="AJ55" s="171">
        <f>AJ51+AJ36</f>
        <v>33107193.763990253</v>
      </c>
      <c r="AK55" s="172" t="s">
        <v>2</v>
      </c>
      <c r="AL55" s="172"/>
      <c r="AM55" s="88"/>
    </row>
    <row r="56" spans="1:42" ht="16.5" thickBot="1">
      <c r="B56" s="130"/>
      <c r="C56" s="77"/>
      <c r="D56" s="97"/>
      <c r="E56" s="169"/>
      <c r="F56" s="170"/>
      <c r="G56" s="33"/>
      <c r="H56" s="33"/>
      <c r="I56" s="107"/>
      <c r="J56" s="107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Z56" s="91"/>
      <c r="AA56" s="79"/>
      <c r="AB56" s="85"/>
      <c r="AC56" s="79"/>
      <c r="AD56" s="86"/>
      <c r="AE56" s="79"/>
      <c r="AF56" s="79"/>
      <c r="AG56" s="79"/>
      <c r="AH56" s="86"/>
      <c r="AI56" s="166" t="s">
        <v>2</v>
      </c>
      <c r="AJ56" s="88" t="s">
        <v>2</v>
      </c>
      <c r="AK56" s="88"/>
      <c r="AL56" s="88"/>
      <c r="AM56" s="88"/>
    </row>
    <row r="57" spans="1:42" ht="16.5" thickBot="1">
      <c r="B57" s="173" t="s">
        <v>2</v>
      </c>
      <c r="C57" s="174" t="s">
        <v>87</v>
      </c>
      <c r="D57" s="174"/>
      <c r="E57" s="78"/>
      <c r="F57" s="79"/>
      <c r="G57" s="33"/>
      <c r="H57" s="33"/>
      <c r="I57" s="107"/>
      <c r="J57" s="107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Z57" s="175"/>
      <c r="AA57" s="33"/>
      <c r="AB57" s="85"/>
      <c r="AC57" s="79"/>
      <c r="AD57" s="86"/>
      <c r="AE57" s="79"/>
      <c r="AF57" s="79"/>
      <c r="AG57" s="79"/>
      <c r="AH57" s="86"/>
      <c r="AI57" s="166" t="s">
        <v>2</v>
      </c>
      <c r="AJ57" s="88" t="s">
        <v>2</v>
      </c>
      <c r="AK57" s="88"/>
      <c r="AL57" s="88"/>
      <c r="AM57" s="88"/>
    </row>
    <row r="58" spans="1:42" ht="16.5" thickBot="1">
      <c r="B58" s="130"/>
      <c r="C58" s="77"/>
      <c r="D58" s="78"/>
      <c r="E58" s="78"/>
      <c r="F58" s="79"/>
      <c r="G58" s="33"/>
      <c r="H58" s="33"/>
      <c r="I58" s="107"/>
      <c r="J58" s="107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Z58" s="175"/>
      <c r="AA58" s="33"/>
      <c r="AB58" s="85"/>
      <c r="AC58" s="79"/>
      <c r="AD58" s="86"/>
      <c r="AE58" s="79"/>
      <c r="AF58" s="79"/>
      <c r="AG58" s="79"/>
      <c r="AH58" s="86"/>
      <c r="AI58" s="166"/>
      <c r="AJ58" s="88"/>
      <c r="AK58" s="88"/>
      <c r="AL58" s="88"/>
      <c r="AM58" s="88"/>
    </row>
    <row r="59" spans="1:42">
      <c r="B59" s="130"/>
      <c r="C59" s="77"/>
      <c r="D59" s="78"/>
      <c r="E59" s="78"/>
      <c r="F59" s="79" t="s">
        <v>2</v>
      </c>
      <c r="G59" s="176" t="s">
        <v>2</v>
      </c>
      <c r="H59" s="33"/>
      <c r="I59" s="107" t="s">
        <v>2</v>
      </c>
      <c r="J59" s="107"/>
      <c r="K59" s="176" t="s">
        <v>2</v>
      </c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Z59" s="91"/>
      <c r="AA59" s="79"/>
      <c r="AB59" s="85"/>
      <c r="AC59" s="121" t="s">
        <v>16</v>
      </c>
      <c r="AD59" s="86"/>
      <c r="AE59" s="79"/>
      <c r="AF59" s="177" t="s">
        <v>17</v>
      </c>
      <c r="AG59" s="177"/>
      <c r="AH59" s="86"/>
      <c r="AI59" s="166"/>
      <c r="AJ59" s="178" t="s">
        <v>19</v>
      </c>
      <c r="AK59" s="179"/>
      <c r="AL59" s="179"/>
      <c r="AM59" s="179"/>
    </row>
    <row r="60" spans="1:42" s="196" customFormat="1">
      <c r="A60" s="180"/>
      <c r="B60" s="181" t="s">
        <v>20</v>
      </c>
      <c r="C60" s="182" t="s">
        <v>88</v>
      </c>
      <c r="D60" s="183" t="s">
        <v>21</v>
      </c>
      <c r="E60" s="183" t="s">
        <v>22</v>
      </c>
      <c r="F60" s="184" t="s">
        <v>23</v>
      </c>
      <c r="G60" s="185" t="s">
        <v>24</v>
      </c>
      <c r="H60" s="185" t="s">
        <v>25</v>
      </c>
      <c r="I60" s="186" t="s">
        <v>26</v>
      </c>
      <c r="J60" s="186"/>
      <c r="K60" s="184" t="s">
        <v>27</v>
      </c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7" t="s">
        <v>89</v>
      </c>
      <c r="Z60" s="188" t="s">
        <v>29</v>
      </c>
      <c r="AA60" s="184"/>
      <c r="AB60" s="189"/>
      <c r="AC60" s="184" t="s">
        <v>31</v>
      </c>
      <c r="AD60" s="190" t="s">
        <v>32</v>
      </c>
      <c r="AE60" s="184" t="s">
        <v>33</v>
      </c>
      <c r="AF60" s="184" t="s">
        <v>34</v>
      </c>
      <c r="AG60" s="184"/>
      <c r="AH60" s="190" t="s">
        <v>90</v>
      </c>
      <c r="AI60" s="191">
        <v>45291</v>
      </c>
      <c r="AJ60" s="192" t="s">
        <v>91</v>
      </c>
      <c r="AK60" s="193"/>
      <c r="AL60" s="193"/>
      <c r="AM60" s="193"/>
      <c r="AN60" s="194"/>
      <c r="AO60" s="195"/>
    </row>
    <row r="61" spans="1:42" s="209" customFormat="1" ht="15">
      <c r="A61" s="197"/>
      <c r="B61" s="198"/>
      <c r="C61" s="199"/>
      <c r="D61" s="97" t="s">
        <v>92</v>
      </c>
      <c r="E61" s="97"/>
      <c r="F61" s="98">
        <v>7100000</v>
      </c>
      <c r="G61" s="200">
        <v>44890</v>
      </c>
      <c r="H61" s="201">
        <v>44890</v>
      </c>
      <c r="I61" s="202">
        <v>55848</v>
      </c>
      <c r="J61" s="202"/>
      <c r="K61" s="79">
        <f>IF($K$14+Y61&lt;0,0,$K$14+Y61)</f>
        <v>4.4930000000000003</v>
      </c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203">
        <v>0.98</v>
      </c>
      <c r="Z61" s="204"/>
      <c r="AA61" s="98"/>
      <c r="AB61" s="102"/>
      <c r="AC61" s="98"/>
      <c r="AD61" s="103"/>
      <c r="AE61" s="98"/>
      <c r="AF61" s="98"/>
      <c r="AG61" s="98"/>
      <c r="AH61" s="103">
        <f>(I61-$AI$16)/365</f>
        <v>28.923287671232877</v>
      </c>
      <c r="AI61" s="170">
        <v>7100000</v>
      </c>
      <c r="AJ61" s="98">
        <f>PMT(K61/100,(AH61),-AI61)</f>
        <v>443368.65777049499</v>
      </c>
      <c r="AK61" s="205"/>
      <c r="AL61" s="205"/>
      <c r="AM61" s="205"/>
      <c r="AN61" s="206"/>
      <c r="AO61" s="207"/>
      <c r="AP61" s="208"/>
    </row>
    <row r="62" spans="1:42">
      <c r="B62" s="130" t="s">
        <v>2</v>
      </c>
      <c r="C62" s="77"/>
      <c r="D62" s="113" t="s">
        <v>93</v>
      </c>
      <c r="E62" s="78"/>
      <c r="F62" s="121">
        <f>SUM(F61)</f>
        <v>7100000</v>
      </c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>
        <f>SUM(AI61)</f>
        <v>7100000</v>
      </c>
      <c r="AJ62" s="121">
        <f>SUM(AJ61)</f>
        <v>443368.65777049499</v>
      </c>
      <c r="AK62" s="88"/>
      <c r="AL62" s="88"/>
      <c r="AM62" s="88"/>
    </row>
    <row r="63" spans="1:42">
      <c r="Z63" s="210"/>
      <c r="AH63" s="211"/>
      <c r="AI63" s="212"/>
    </row>
    <row r="64" spans="1:42">
      <c r="B64" s="213"/>
      <c r="C64" s="214"/>
      <c r="D64" s="215"/>
      <c r="E64" s="216"/>
      <c r="Z64" s="210"/>
      <c r="AH64" s="211"/>
      <c r="AI64" s="212"/>
      <c r="AJ64" s="31">
        <f>AJ62</f>
        <v>443368.65777049499</v>
      </c>
    </row>
    <row r="65" spans="1:41" ht="16.5" thickBot="1">
      <c r="AI65" s="212" t="s">
        <v>2</v>
      </c>
      <c r="AJ65" s="11" t="s">
        <v>2</v>
      </c>
    </row>
    <row r="66" spans="1:41" ht="80.25" thickBot="1">
      <c r="D66" s="217" t="s">
        <v>94</v>
      </c>
      <c r="E66" s="218" t="s">
        <v>95</v>
      </c>
      <c r="AI66" s="219">
        <f>AI55+AI62</f>
        <v>182946523.97749996</v>
      </c>
      <c r="AJ66" s="219">
        <f>AJ55+AJ64</f>
        <v>33550562.421760749</v>
      </c>
    </row>
    <row r="70" spans="1:41" s="224" customFormat="1">
      <c r="A70" s="220"/>
      <c r="B70" s="221"/>
      <c r="C70" s="222"/>
      <c r="D70" s="223"/>
      <c r="E70" s="223"/>
      <c r="F70" s="64"/>
      <c r="I70" s="225"/>
      <c r="J70" s="225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203"/>
      <c r="Z70" s="226"/>
      <c r="AA70" s="64"/>
      <c r="AB70" s="227"/>
      <c r="AC70" s="64"/>
      <c r="AD70" s="220"/>
      <c r="AE70" s="64"/>
      <c r="AF70" s="64"/>
      <c r="AG70" s="64"/>
      <c r="AH70" s="220"/>
      <c r="AI70" s="228"/>
      <c r="AJ70" s="229"/>
      <c r="AK70" s="229"/>
      <c r="AL70" s="229"/>
      <c r="AM70" s="229"/>
      <c r="AN70" s="108"/>
      <c r="AO70" s="230"/>
    </row>
    <row r="71" spans="1:41" s="224" customFormat="1">
      <c r="A71" s="220"/>
      <c r="B71" s="221"/>
      <c r="C71" s="222"/>
      <c r="D71" s="223"/>
      <c r="E71" s="223"/>
      <c r="F71" s="64"/>
      <c r="I71" s="225"/>
      <c r="J71" s="225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203"/>
      <c r="Z71" s="226"/>
      <c r="AA71" s="64"/>
      <c r="AB71" s="227"/>
      <c r="AC71" s="64"/>
      <c r="AD71" s="220"/>
      <c r="AE71" s="64"/>
      <c r="AF71" s="64"/>
      <c r="AG71" s="64"/>
      <c r="AH71" s="220"/>
      <c r="AI71" s="228"/>
      <c r="AJ71" s="229"/>
      <c r="AK71" s="229"/>
      <c r="AL71" s="229"/>
      <c r="AM71" s="229"/>
      <c r="AN71" s="108"/>
      <c r="AO71" s="230"/>
    </row>
    <row r="72" spans="1:41" s="224" customFormat="1" ht="18">
      <c r="A72" s="220"/>
      <c r="B72" s="231"/>
      <c r="C72" s="232"/>
      <c r="D72" s="232"/>
      <c r="E72" s="233"/>
      <c r="F72" s="234"/>
      <c r="G72" s="235"/>
      <c r="H72" s="236"/>
      <c r="I72" s="237"/>
      <c r="J72" s="237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8"/>
      <c r="Z72" s="239"/>
      <c r="AA72" s="234"/>
      <c r="AB72" s="240"/>
      <c r="AC72" s="234"/>
      <c r="AD72" s="241"/>
      <c r="AE72" s="234"/>
      <c r="AF72" s="242"/>
      <c r="AG72" s="242"/>
      <c r="AH72" s="241"/>
      <c r="AI72" s="243"/>
      <c r="AJ72" s="244"/>
      <c r="AK72" s="229"/>
      <c r="AL72" s="229"/>
      <c r="AM72" s="229"/>
      <c r="AN72" s="108"/>
      <c r="AO72" s="230"/>
    </row>
    <row r="73" spans="1:41" s="224" customFormat="1" ht="18">
      <c r="A73" s="220"/>
      <c r="B73" s="245"/>
      <c r="C73" s="246"/>
      <c r="D73" s="233"/>
      <c r="E73" s="233"/>
      <c r="F73" s="234"/>
      <c r="G73" s="236"/>
      <c r="H73" s="236"/>
      <c r="I73" s="237"/>
      <c r="J73" s="237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4"/>
      <c r="Y73" s="238"/>
      <c r="Z73" s="239"/>
      <c r="AA73" s="234"/>
      <c r="AB73" s="240"/>
      <c r="AC73" s="234"/>
      <c r="AD73" s="241"/>
      <c r="AE73" s="234"/>
      <c r="AF73" s="234"/>
      <c r="AG73" s="234"/>
      <c r="AH73" s="241"/>
      <c r="AI73" s="247"/>
      <c r="AJ73" s="244"/>
      <c r="AK73" s="229"/>
      <c r="AL73" s="229"/>
      <c r="AM73" s="229"/>
      <c r="AN73" s="108"/>
      <c r="AO73" s="230"/>
    </row>
    <row r="74" spans="1:41" s="224" customFormat="1" ht="18">
      <c r="A74" s="220"/>
      <c r="B74" s="245"/>
      <c r="C74" s="246"/>
      <c r="D74" s="233"/>
      <c r="E74" s="233"/>
      <c r="F74" s="234"/>
      <c r="G74" s="248"/>
      <c r="H74" s="249"/>
      <c r="I74" s="237"/>
      <c r="J74" s="237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38"/>
      <c r="Z74" s="250"/>
      <c r="AA74" s="234"/>
      <c r="AB74" s="240"/>
      <c r="AC74" s="234"/>
      <c r="AD74" s="241"/>
      <c r="AE74" s="234"/>
      <c r="AF74" s="234"/>
      <c r="AG74" s="234"/>
      <c r="AH74" s="241"/>
      <c r="AI74" s="243"/>
      <c r="AJ74" s="234"/>
      <c r="AK74" s="229"/>
      <c r="AL74" s="229"/>
      <c r="AM74" s="229"/>
      <c r="AN74" s="108"/>
      <c r="AO74" s="230"/>
    </row>
    <row r="75" spans="1:41" s="224" customFormat="1" ht="18">
      <c r="A75" s="220"/>
      <c r="B75" s="245"/>
      <c r="C75" s="246"/>
      <c r="D75" s="233"/>
      <c r="E75" s="233"/>
      <c r="F75" s="234"/>
      <c r="G75" s="236"/>
      <c r="H75" s="236"/>
      <c r="I75" s="237"/>
      <c r="J75" s="237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38"/>
      <c r="Z75" s="250"/>
      <c r="AA75" s="234"/>
      <c r="AB75" s="240"/>
      <c r="AC75" s="234"/>
      <c r="AD75" s="241"/>
      <c r="AE75" s="234"/>
      <c r="AF75" s="234"/>
      <c r="AG75" s="234"/>
      <c r="AH75" s="241"/>
      <c r="AI75" s="243"/>
      <c r="AJ75" s="244"/>
      <c r="AK75" s="229"/>
      <c r="AL75" s="229"/>
      <c r="AM75" s="229"/>
      <c r="AN75" s="108"/>
      <c r="AO75" s="230"/>
    </row>
    <row r="76" spans="1:41" s="224" customFormat="1" ht="18">
      <c r="A76" s="220"/>
      <c r="B76" s="245"/>
      <c r="C76" s="246"/>
      <c r="D76" s="233"/>
      <c r="E76" s="233"/>
      <c r="F76" s="233"/>
      <c r="G76" s="236"/>
      <c r="H76" s="236"/>
      <c r="I76" s="237"/>
      <c r="J76" s="237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8"/>
      <c r="Z76" s="250"/>
      <c r="AA76" s="234"/>
      <c r="AB76" s="240"/>
      <c r="AC76" s="234"/>
      <c r="AD76" s="241"/>
      <c r="AE76" s="234"/>
      <c r="AF76" s="234"/>
      <c r="AG76" s="234"/>
      <c r="AH76" s="241"/>
      <c r="AI76" s="243"/>
      <c r="AJ76" s="234"/>
      <c r="AK76" s="229"/>
      <c r="AL76" s="229"/>
      <c r="AM76" s="229"/>
      <c r="AN76" s="108"/>
      <c r="AO76" s="230"/>
    </row>
    <row r="77" spans="1:41" s="224" customFormat="1">
      <c r="A77" s="220"/>
      <c r="B77" s="221"/>
      <c r="C77" s="222"/>
      <c r="D77" s="223"/>
      <c r="E77" s="223"/>
      <c r="F77" s="64"/>
      <c r="I77" s="225"/>
      <c r="J77" s="225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203"/>
      <c r="Z77" s="226"/>
      <c r="AA77" s="64"/>
      <c r="AB77" s="227"/>
      <c r="AC77" s="64"/>
      <c r="AD77" s="220"/>
      <c r="AE77" s="64"/>
      <c r="AF77" s="64"/>
      <c r="AG77" s="64"/>
      <c r="AH77" s="220"/>
      <c r="AI77" s="228"/>
      <c r="AJ77" s="229"/>
      <c r="AK77" s="229"/>
      <c r="AL77" s="229"/>
      <c r="AM77" s="229"/>
      <c r="AN77" s="108"/>
      <c r="AO77" s="230"/>
    </row>
    <row r="78" spans="1:41" s="224" customFormat="1">
      <c r="A78" s="220"/>
      <c r="B78" s="221"/>
      <c r="C78" s="222"/>
      <c r="D78" s="223"/>
      <c r="E78" s="223"/>
      <c r="F78" s="64"/>
      <c r="I78" s="225"/>
      <c r="J78" s="225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203"/>
      <c r="Z78" s="226"/>
      <c r="AA78" s="64"/>
      <c r="AB78" s="227"/>
      <c r="AC78" s="64"/>
      <c r="AD78" s="220"/>
      <c r="AE78" s="64"/>
      <c r="AF78" s="64"/>
      <c r="AG78" s="64"/>
      <c r="AH78" s="220"/>
      <c r="AI78" s="228"/>
      <c r="AJ78" s="229"/>
      <c r="AK78" s="229"/>
      <c r="AL78" s="229"/>
      <c r="AM78" s="229"/>
      <c r="AN78" s="108"/>
      <c r="AO78" s="230"/>
    </row>
    <row r="79" spans="1:41" s="224" customFormat="1">
      <c r="A79" s="220"/>
      <c r="B79" s="221"/>
      <c r="C79" s="222"/>
      <c r="D79" s="223"/>
      <c r="E79" s="223"/>
      <c r="F79" s="64"/>
      <c r="I79" s="225"/>
      <c r="J79" s="225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203"/>
      <c r="Z79" s="226"/>
      <c r="AA79" s="64"/>
      <c r="AB79" s="227"/>
      <c r="AC79" s="64"/>
      <c r="AD79" s="220"/>
      <c r="AE79" s="64"/>
      <c r="AF79" s="64"/>
      <c r="AG79" s="64"/>
      <c r="AH79" s="220"/>
      <c r="AI79" s="228"/>
      <c r="AJ79" s="229"/>
      <c r="AK79" s="229"/>
      <c r="AL79" s="229"/>
      <c r="AM79" s="229"/>
      <c r="AN79" s="108"/>
      <c r="AO79" s="230"/>
    </row>
  </sheetData>
  <mergeCells count="4">
    <mergeCell ref="C10:D10"/>
    <mergeCell ref="D14:F14"/>
    <mergeCell ref="C57:D57"/>
    <mergeCell ref="C72:D7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1025" r:id="rId3">
          <objectPr defaultSize="0" autoPict="0" r:id="rId4">
            <anchor moveWithCells="1" sizeWithCells="1">
              <from>
                <xdr:col>1</xdr:col>
                <xdr:colOff>161925</xdr:colOff>
                <xdr:row>1</xdr:row>
                <xdr:rowOff>161925</xdr:rowOff>
              </from>
              <to>
                <xdr:col>3</xdr:col>
                <xdr:colOff>523875</xdr:colOff>
                <xdr:row>8</xdr:row>
                <xdr:rowOff>114300</xdr:rowOff>
              </to>
            </anchor>
          </objectPr>
        </oleObject>
      </mc:Choice>
      <mc:Fallback>
        <oleObject progId="Word.Picture.8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2024-04-30T12:00:36Z</dcterms:created>
  <dcterms:modified xsi:type="dcterms:W3CDTF">2024-04-30T12:01:54Z</dcterms:modified>
</cp:coreProperties>
</file>